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i\Desktop\Chevron Canada\Trestle\"/>
    </mc:Choice>
  </mc:AlternateContent>
  <xr:revisionPtr revIDLastSave="0" documentId="8_{335CDD66-CEB1-4AEA-B4A9-E23980310F50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sset Sale Sheet" sheetId="3" r:id="rId1"/>
    <sheet name="Details" sheetId="1" r:id="rId2"/>
    <sheet name="Summary" sheetId="2" r:id="rId3"/>
    <sheet name="Ruskin List" sheetId="4" r:id="rId4"/>
  </sheets>
  <definedNames>
    <definedName name="_xlnm.Print_Area" localSheetId="3">'Ruskin List'!$B$2:$O$80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G25" i="1"/>
  <c r="H25" i="1" s="1"/>
  <c r="E26" i="1"/>
  <c r="G26" i="1" s="1"/>
  <c r="H26" i="1" s="1"/>
  <c r="G27" i="1"/>
  <c r="H27" i="1"/>
  <c r="D28" i="1"/>
  <c r="E28" i="1"/>
  <c r="G28" i="1" s="1"/>
  <c r="H28" i="1" s="1"/>
  <c r="F16" i="2"/>
  <c r="E23" i="3" s="1"/>
  <c r="F15" i="2"/>
  <c r="E22" i="3" s="1"/>
  <c r="D41" i="1"/>
  <c r="G41" i="1" s="1"/>
  <c r="H41" i="1" s="1"/>
  <c r="F22" i="2" s="1"/>
  <c r="E25" i="3" s="1"/>
  <c r="E41" i="1"/>
  <c r="G42" i="1"/>
  <c r="H42" i="1" s="1"/>
  <c r="F23" i="2" s="1"/>
  <c r="E26" i="3" s="1"/>
  <c r="G43" i="1"/>
  <c r="H43" i="1" s="1"/>
  <c r="F24" i="2" s="1"/>
  <c r="E27" i="3" s="1"/>
  <c r="G44" i="1"/>
  <c r="H44" i="1" s="1"/>
  <c r="F25" i="2" s="1"/>
  <c r="E28" i="3" s="1"/>
  <c r="D40" i="1"/>
  <c r="E40" i="1"/>
  <c r="G40" i="1"/>
  <c r="H40" i="1" s="1"/>
  <c r="F21" i="2" s="1"/>
  <c r="E24" i="3" s="1"/>
  <c r="G13" i="1"/>
  <c r="H13" i="1" s="1"/>
  <c r="F10" i="2" s="1"/>
  <c r="H35" i="1"/>
  <c r="H37" i="1" s="1"/>
  <c r="F18" i="2" s="1"/>
  <c r="H18" i="2" s="1"/>
  <c r="H36" i="1"/>
  <c r="G12" i="1"/>
  <c r="H12" i="1" s="1"/>
  <c r="F9" i="2" s="1"/>
  <c r="G10" i="1"/>
  <c r="H10" i="1"/>
  <c r="F7" i="2" s="1"/>
  <c r="I9" i="4"/>
  <c r="I10" i="4"/>
  <c r="I11" i="4"/>
  <c r="I12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60" i="4"/>
  <c r="I63" i="4"/>
  <c r="I64" i="4"/>
  <c r="I65" i="4"/>
  <c r="I66" i="4"/>
  <c r="I67" i="4"/>
  <c r="I68" i="4"/>
  <c r="I69" i="4"/>
  <c r="I70" i="4"/>
  <c r="I71" i="4"/>
  <c r="I74" i="4"/>
  <c r="I75" i="4"/>
  <c r="I76" i="4"/>
  <c r="E21" i="1"/>
  <c r="G21" i="1" s="1"/>
  <c r="H21" i="1" s="1"/>
  <c r="D21" i="1"/>
  <c r="E19" i="1"/>
  <c r="G19" i="1" s="1"/>
  <c r="H19" i="1" s="1"/>
  <c r="G20" i="1"/>
  <c r="H20" i="1"/>
  <c r="G18" i="1"/>
  <c r="H18" i="1"/>
  <c r="G17" i="1"/>
  <c r="H17" i="1"/>
  <c r="H22" i="1" l="1"/>
  <c r="H29" i="1"/>
  <c r="F14" i="2" s="1"/>
  <c r="E13" i="3" s="1"/>
  <c r="F13" i="2" l="1"/>
  <c r="Q15" i="4"/>
  <c r="R15" i="4" s="1"/>
  <c r="H13" i="2" l="1"/>
  <c r="E7" i="3"/>
  <c r="E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Trapp</author>
  </authors>
  <commentList>
    <comment ref="F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Donald Trapp:</t>
        </r>
        <r>
          <rPr>
            <sz val="9"/>
            <color indexed="81"/>
            <rFont val="Tahoma"/>
            <family val="2"/>
          </rPr>
          <t xml:space="preserve">
2 girders per span</t>
        </r>
      </text>
    </comment>
    <comment ref="F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Donald Trapp:</t>
        </r>
        <r>
          <rPr>
            <sz val="9"/>
            <color indexed="81"/>
            <rFont val="Tahoma"/>
            <family val="2"/>
          </rPr>
          <t xml:space="preserve">
2 girders per span = 4 flanges (top and bottom per span)</t>
        </r>
      </text>
    </comment>
  </commentList>
</comments>
</file>

<file path=xl/sharedStrings.xml><?xml version="1.0" encoding="utf-8"?>
<sst xmlns="http://schemas.openxmlformats.org/spreadsheetml/2006/main" count="554" uniqueCount="312">
  <si>
    <t>Superstructure Section</t>
  </si>
  <si>
    <t>Part</t>
  </si>
  <si>
    <t>Description</t>
  </si>
  <si>
    <t>Length</t>
  </si>
  <si>
    <t>Number</t>
  </si>
  <si>
    <t>m</t>
  </si>
  <si>
    <t>Thickness</t>
  </si>
  <si>
    <t>Double Girder - Web</t>
  </si>
  <si>
    <t>Double Girder - Flange (19 x 405)</t>
  </si>
  <si>
    <t>Volume</t>
  </si>
  <si>
    <t xml:space="preserve">density </t>
  </si>
  <si>
    <t>kg/m3</t>
  </si>
  <si>
    <t>Mass</t>
  </si>
  <si>
    <t>Double Girder - Int. Stiffer (L100x100x10) - angled</t>
  </si>
  <si>
    <t>Double Girder - Horiz Brace (L127x127x9.5)</t>
  </si>
  <si>
    <t>Serial</t>
  </si>
  <si>
    <t>Item</t>
  </si>
  <si>
    <t>QTY</t>
  </si>
  <si>
    <t>Steel</t>
  </si>
  <si>
    <t>Main Span</t>
  </si>
  <si>
    <t>18.278 m Bridges</t>
  </si>
  <si>
    <t>12-VA-0011-060</t>
  </si>
  <si>
    <t>D.Fir No.2 or better</t>
  </si>
  <si>
    <t>ea</t>
  </si>
  <si>
    <t>Timber 10/10* 8'</t>
  </si>
  <si>
    <t>Kick Plate</t>
  </si>
  <si>
    <t>D.Fir No.2 or better  - tongue &amp; groove</t>
  </si>
  <si>
    <t>Timber 4/12 x 12'</t>
  </si>
  <si>
    <t>Deck Planks</t>
  </si>
  <si>
    <t>Timber 8/14  x 8'</t>
  </si>
  <si>
    <t>Stingers</t>
  </si>
  <si>
    <t>Timber</t>
  </si>
  <si>
    <t>12-VA-0011-061</t>
  </si>
  <si>
    <t>c/w nut &amp;  washers</t>
  </si>
  <si>
    <t>32</t>
  </si>
  <si>
    <t>22mm Dia x 75mm Long</t>
  </si>
  <si>
    <t>Truss Support Bolts</t>
  </si>
  <si>
    <t>c/w 2 nut &amp; 2 washers</t>
  </si>
  <si>
    <t>6,270</t>
  </si>
  <si>
    <t>22mm Dia x 400mm Long</t>
  </si>
  <si>
    <t>Stringer Bolts</t>
  </si>
  <si>
    <t>200mm Long</t>
  </si>
  <si>
    <t>Common Spikes</t>
  </si>
  <si>
    <t>12-VA-0011-011</t>
  </si>
  <si>
    <t>Galvanized</t>
  </si>
  <si>
    <t>PL22 x 125 x 125  c/w 32mm Hole</t>
  </si>
  <si>
    <t>Plate Washer</t>
  </si>
  <si>
    <t>1 1/4" ASTM A193 Type B7 x 1.0m Long</t>
  </si>
  <si>
    <t>Restraining Threaded Rods</t>
  </si>
  <si>
    <t>12-VA-0011-050</t>
  </si>
  <si>
    <t>c/w bolt holes</t>
  </si>
  <si>
    <t>90</t>
  </si>
  <si>
    <t>25x300x300 Durometer 50</t>
  </si>
  <si>
    <t>Bearing Pads</t>
  </si>
  <si>
    <t>A325 c/w Nut + Washer, galvanized</t>
  </si>
  <si>
    <t>32mm Dia x 146 mm (5-3/4)Long</t>
  </si>
  <si>
    <t xml:space="preserve">Hex Bolts </t>
  </si>
  <si>
    <t>12-VA-0011-035</t>
  </si>
  <si>
    <t xml:space="preserve">19mm Dia Pre-stretched IWRC </t>
  </si>
  <si>
    <t>Aluminum Cable</t>
  </si>
  <si>
    <t>19mm Dia - Cable Clamps</t>
  </si>
  <si>
    <t>Bulldog Rope Clamps</t>
  </si>
  <si>
    <t>Misc</t>
  </si>
  <si>
    <t>12-VA-0011-036</t>
  </si>
  <si>
    <t>Precast - SHOP DWG REQUIRED</t>
  </si>
  <si>
    <t>As per drawings</t>
  </si>
  <si>
    <t>Ballast Wall</t>
  </si>
  <si>
    <t>Concrete</t>
  </si>
  <si>
    <t>Fabricated as per drawings</t>
  </si>
  <si>
    <t>190</t>
  </si>
  <si>
    <t>L51 x 51 x 8, length = 2650 ,painted</t>
  </si>
  <si>
    <t>Reflection Post</t>
  </si>
  <si>
    <t>2.60.</t>
  </si>
  <si>
    <t>12-VA-0011-085</t>
  </si>
  <si>
    <t>1</t>
  </si>
  <si>
    <t>Staircase</t>
  </si>
  <si>
    <t>2.30.</t>
  </si>
  <si>
    <t>HPFU Platform</t>
  </si>
  <si>
    <t>22.25 meters Long</t>
  </si>
  <si>
    <t>Lower Walkway &amp; Platform</t>
  </si>
  <si>
    <t>12-VA-0011-310</t>
  </si>
  <si>
    <t>Fabricated as per drawings - SHOP DWG REQUIRED</t>
  </si>
  <si>
    <t>2</t>
  </si>
  <si>
    <t>15.24 meters Long</t>
  </si>
  <si>
    <t>Catwalk</t>
  </si>
  <si>
    <t>12-VA-0011-309</t>
  </si>
  <si>
    <t>21.70 meters Long</t>
  </si>
  <si>
    <t>12-VA-0011-305</t>
  </si>
  <si>
    <t>Type 6</t>
  </si>
  <si>
    <t>Dolphin Top Assembly</t>
  </si>
  <si>
    <t>12-VA-0011-307</t>
  </si>
  <si>
    <t>Type 5</t>
  </si>
  <si>
    <t>12-VA-0011-306</t>
  </si>
  <si>
    <t>Type 4</t>
  </si>
  <si>
    <t>Type 3</t>
  </si>
  <si>
    <t>Type 2</t>
  </si>
  <si>
    <t>12-VA-0011-304</t>
  </si>
  <si>
    <t xml:space="preserve">Type 1 </t>
  </si>
  <si>
    <t>12-VA-0011-303</t>
  </si>
  <si>
    <t>c/w center hole</t>
  </si>
  <si>
    <t>126</t>
  </si>
  <si>
    <t>PL38x 558mm - ASTM  A36 - bare Metal</t>
  </si>
  <si>
    <t>Shear Plates (Dolphins)</t>
  </si>
  <si>
    <t>162</t>
  </si>
  <si>
    <t>PL38x 710mm - ASTM A36 - Bare Metal</t>
  </si>
  <si>
    <t>Shear Plates (Trestle Piles)</t>
  </si>
  <si>
    <t>A572, Grade 50, c/w center hole</t>
  </si>
  <si>
    <t>18</t>
  </si>
  <si>
    <t>PL38x 813mm UT Tested</t>
  </si>
  <si>
    <t>Head Plates</t>
  </si>
  <si>
    <t xml:space="preserve">PL38x 660mm UT Tested </t>
  </si>
  <si>
    <t>12-VA-0011-065</t>
  </si>
  <si>
    <t>c/w all bolts &amp; hardware - SHOP DWG REQUIRED</t>
  </si>
  <si>
    <t>ls</t>
  </si>
  <si>
    <t>Complete Assembly</t>
  </si>
  <si>
    <t xml:space="preserve">Guardrail </t>
  </si>
  <si>
    <t>c/w holes for bolts</t>
  </si>
  <si>
    <t>PL25.4x400x400 - Grade 350W - Bare Metal</t>
  </si>
  <si>
    <t>Shim Plates</t>
  </si>
  <si>
    <t>As per DWG, c/w Stiffener + Holes</t>
  </si>
  <si>
    <t>8</t>
  </si>
  <si>
    <t>W360x45x1016 - 350W - Bare metal</t>
  </si>
  <si>
    <t xml:space="preserve">Truss Support </t>
  </si>
  <si>
    <t>WAITING ON SPEC / GRADE</t>
  </si>
  <si>
    <t xml:space="preserve">22mm Dia x 50mm Long </t>
  </si>
  <si>
    <t>Floor Beam Splice Bolts</t>
  </si>
  <si>
    <t>Fabricated as per drawings c/w holes - SHOP DWG REQUIRED</t>
  </si>
  <si>
    <t>PL12.7 x 510 x 140,  Grade 350W</t>
  </si>
  <si>
    <t>Interior Flange Splice Plates</t>
  </si>
  <si>
    <t>PL12.7 x 510 x 310, Grade 350W</t>
  </si>
  <si>
    <t>Flange Splice Plates</t>
  </si>
  <si>
    <t>PL12.7 x 230 x 350, Grade 350W</t>
  </si>
  <si>
    <t>Web Splice Plates</t>
  </si>
  <si>
    <t>Floor Beam Splice Plates</t>
  </si>
  <si>
    <t>12-VA-0011-060 &amp; 065</t>
  </si>
  <si>
    <t>Fabricated as per drawings, c/w  Stiffener , c/w Holes SHOP DWG REQUIRED</t>
  </si>
  <si>
    <t xml:space="preserve">2,950 </t>
  </si>
  <si>
    <t>HP310x110 - various lengths, Grade : 350W</t>
  </si>
  <si>
    <t xml:space="preserve">Floor Beams </t>
  </si>
  <si>
    <t>12-VA-0011-037</t>
  </si>
  <si>
    <t>galvanized,   c/w 2 Washers &amp; 2 Nuts</t>
  </si>
  <si>
    <t>25 Dia ASTM A193 Type B7 , length : 450mm</t>
  </si>
  <si>
    <t>Threaded Rod</t>
  </si>
  <si>
    <t>3.2.2.</t>
  </si>
  <si>
    <t>c/w Washer &amp;  Nut</t>
  </si>
  <si>
    <t>25 Dia A307 x    900mm Long</t>
  </si>
  <si>
    <t>3.2.1.</t>
  </si>
  <si>
    <t>PL 19x900x900 - 350W Bare</t>
  </si>
  <si>
    <t>Base Plates_lower</t>
  </si>
  <si>
    <t>2.8.2</t>
  </si>
  <si>
    <t>PL25x900x900 - 350W - Bare</t>
  </si>
  <si>
    <t>Base Plates_Upper</t>
  </si>
  <si>
    <t>2.8.1</t>
  </si>
  <si>
    <t>PZC-18 x 12.2m Long</t>
  </si>
  <si>
    <t>Sheet Pile</t>
  </si>
  <si>
    <t>12-VA-0011-030 to 040</t>
  </si>
  <si>
    <t>Supplied rough cut as per drawings</t>
  </si>
  <si>
    <t>9.5x215x405 - 350W Bare</t>
  </si>
  <si>
    <t>12-VA-0011-030 to 039</t>
  </si>
  <si>
    <t>9.5x290x1050 - 350W Bare</t>
  </si>
  <si>
    <t>12-VA-0011-030 to 038</t>
  </si>
  <si>
    <t>9.5x290x730 - 350W Bare</t>
  </si>
  <si>
    <t>12-VA-0011-030 to 037</t>
  </si>
  <si>
    <t>9.5x215x410 - 350W Bare</t>
  </si>
  <si>
    <t>12-VA-0011-030 to 036</t>
  </si>
  <si>
    <t>9.5x290x400 - 350W Bare</t>
  </si>
  <si>
    <t>12-VA-0011-030 to 035</t>
  </si>
  <si>
    <t>9.5x290x640 - 350W Bare</t>
  </si>
  <si>
    <t>12-VA-0011-030 to 034</t>
  </si>
  <si>
    <t>19x800x1350 - 350W Bare</t>
  </si>
  <si>
    <t>Bent bracing Tabs</t>
  </si>
  <si>
    <t>12-VA-0011-030 to 033</t>
  </si>
  <si>
    <t>Supplied in 6m length</t>
  </si>
  <si>
    <t>WT155x 33.5, Grade: 350W</t>
  </si>
  <si>
    <t>Bent Bracing</t>
  </si>
  <si>
    <t>PL 19x800x1350   Grade 350W - Bare</t>
  </si>
  <si>
    <t>Pile Cap Plates</t>
  </si>
  <si>
    <t>2.4.1.</t>
  </si>
  <si>
    <t>12-VA-0011-020</t>
  </si>
  <si>
    <t>Double HP360x174,  Grade 350 W - Bare</t>
  </si>
  <si>
    <t>Pile Cap Bent 9 &amp; 10</t>
  </si>
  <si>
    <t>Pile Cap Bent 11</t>
  </si>
  <si>
    <t>Double HP360x174,  Grade 350W - Bare</t>
  </si>
  <si>
    <t>Pile Caps Bent 1 to 8</t>
  </si>
  <si>
    <t>12-VA-0011-010 to 012</t>
  </si>
  <si>
    <t>c/w bracing &amp; Bolts , c/w 24mm Holes  + 36mm Holes</t>
  </si>
  <si>
    <t>18.278m Bridges</t>
  </si>
  <si>
    <t>Main Spans</t>
  </si>
  <si>
    <t xml:space="preserve">Standard Splice Ring </t>
  </si>
  <si>
    <t>Splice Rings - 610mm Dia - Grade 350W</t>
  </si>
  <si>
    <t>12-VA-0011-302</t>
  </si>
  <si>
    <t>ASTM A-252,  Grade 3  with minimum Yield strenth 55 KSI</t>
  </si>
  <si>
    <t>610mm Dia x 19mm W x 15.5m Long</t>
  </si>
  <si>
    <t>Dolphins</t>
  </si>
  <si>
    <t>Splice Rings - 762mm Dia  - Grade 350W</t>
  </si>
  <si>
    <t>12-VA-0011-041</t>
  </si>
  <si>
    <t>ASTM A-252,  Grade 2</t>
  </si>
  <si>
    <t>762mm Dia x 12.7mm W x 12.2m Long</t>
  </si>
  <si>
    <t>Trestle Foundations</t>
  </si>
  <si>
    <t>Steel Pipe Pile</t>
  </si>
  <si>
    <t>Supplier</t>
  </si>
  <si>
    <t>DWG Ref</t>
  </si>
  <si>
    <t>NOTES</t>
  </si>
  <si>
    <t xml:space="preserve">Delta </t>
  </si>
  <si>
    <t>Installed Qty</t>
  </si>
  <si>
    <t>UOM</t>
  </si>
  <si>
    <t>PROJECT MATERIAL LIST</t>
  </si>
  <si>
    <r>
      <t xml:space="preserve">Rev. No. </t>
    </r>
    <r>
      <rPr>
        <sz val="12"/>
        <color rgb="FFFF0000"/>
        <rFont val="Times New Roman"/>
        <family val="1"/>
      </rPr>
      <t xml:space="preserve">0 </t>
    </r>
  </si>
  <si>
    <t>QMP 7.4.1.1</t>
  </si>
  <si>
    <t>Document No.</t>
  </si>
  <si>
    <t>Ruskin Construction Ltd.</t>
  </si>
  <si>
    <t>Mass per Unit (see Details)</t>
  </si>
  <si>
    <t>Total Mass</t>
  </si>
  <si>
    <t>kg</t>
  </si>
  <si>
    <t>tonne</t>
  </si>
  <si>
    <t>Number onsite</t>
  </si>
  <si>
    <t xml:space="preserve">Mass </t>
  </si>
  <si>
    <t>(m. ton)</t>
  </si>
  <si>
    <t>Trestle Foundation</t>
  </si>
  <si>
    <t>762mm Dia. x 12.7 mm x 12.2m long</t>
  </si>
  <si>
    <t>2.1a</t>
  </si>
  <si>
    <t>2.1b</t>
  </si>
  <si>
    <t>2.1c</t>
  </si>
  <si>
    <t>2.1d</t>
  </si>
  <si>
    <t>2.1e</t>
  </si>
  <si>
    <t>TOTAL MASS per Span</t>
  </si>
  <si>
    <t>H / W / Dia.</t>
  </si>
  <si>
    <t>Splice Rings</t>
  </si>
  <si>
    <t>610mm Dia. x 19 mm x 12.2m long</t>
  </si>
  <si>
    <t>Dolphin Foundation</t>
  </si>
  <si>
    <t>Floor Beams</t>
  </si>
  <si>
    <t>HP310 x 110</t>
  </si>
  <si>
    <t>Floor Beams - HP310 x 110 (110kg/m)</t>
  </si>
  <si>
    <t>Comment</t>
  </si>
  <si>
    <t>http://www.pipe-piling.com/beams.html</t>
  </si>
  <si>
    <t>Miscellaneous</t>
  </si>
  <si>
    <t>Steel Plate 1" thick (8' x 24' sheet)</t>
  </si>
  <si>
    <t>Steel Plate 1" thick (4' x 24' sheet)</t>
  </si>
  <si>
    <t>Steel Plate 19mm x 0.8 m x 1.35 m</t>
  </si>
  <si>
    <t>Bent Bracing - WT155 x 33.5</t>
  </si>
  <si>
    <t>WT155x33.5</t>
  </si>
  <si>
    <t>#</t>
  </si>
  <si>
    <t>Units</t>
  </si>
  <si>
    <t>each</t>
  </si>
  <si>
    <t>Guardrail</t>
  </si>
  <si>
    <t>2.13a</t>
  </si>
  <si>
    <t>2.13b</t>
  </si>
  <si>
    <t>Guardrail (10.160 m section)</t>
  </si>
  <si>
    <t>Posts (W310 x 110) - 1.870 m long</t>
  </si>
  <si>
    <t>Horizontal Rails (HSS 127x127x8) - 10.160 m long</t>
  </si>
  <si>
    <t>http://www.thesteeldetailer.net.au/CISC.pdf</t>
  </si>
  <si>
    <t>28.4 kg/m per rail</t>
  </si>
  <si>
    <t>28.4 kg/m per rail (http://www.thesteeldetailer.net.au/CISC.pdf)</t>
  </si>
  <si>
    <t>6 posts per guardrail section based on photos</t>
  </si>
  <si>
    <t>107 kg/m</t>
  </si>
  <si>
    <t>Comments</t>
  </si>
  <si>
    <t>Estimated number of sections left</t>
  </si>
  <si>
    <t>TOTAL MASS per guardrail section</t>
  </si>
  <si>
    <t xml:space="preserve">762mm Dia x 12.7mm W x 12.2m Long (ASTM A-252 GR 2) </t>
  </si>
  <si>
    <t xml:space="preserve">610mm Dia x 12.7mm W x 10m Long (ASTM A-252 GR 3) </t>
  </si>
  <si>
    <t xml:space="preserve">610mm Dia x 19mm W x 12.2m Long (ASTM A-252 GR 3) </t>
  </si>
  <si>
    <t>Main Span Bridges (18.278m long) - Assembled</t>
  </si>
  <si>
    <t>Web</t>
  </si>
  <si>
    <t>Top and Bottom Flanges</t>
  </si>
  <si>
    <t>Stiffners</t>
  </si>
  <si>
    <t>Brace</t>
  </si>
  <si>
    <t>PL19 x 405 x 18278, Grade 350AT</t>
  </si>
  <si>
    <t>PL9.5 x 1500 x 18278, Grade 350AT</t>
  </si>
  <si>
    <t>spans</t>
  </si>
  <si>
    <t>Material Description</t>
  </si>
  <si>
    <t>Steel Pipe</t>
  </si>
  <si>
    <t>Approx. Weight (Tonnes)</t>
  </si>
  <si>
    <t>610mm Dia. x 12.7 mm x 12.2m long</t>
  </si>
  <si>
    <t>WT 155 x 33.5, Grade: 350W</t>
  </si>
  <si>
    <t>PL 19 x 800 x 1350, Grade 350W</t>
  </si>
  <si>
    <t>HP 310 x 110 - various lengths, Grade 350W</t>
  </si>
  <si>
    <t>L 100 x 100 x 10, 3.5 m long, Grade 350AT</t>
  </si>
  <si>
    <t>L 100 x 100 x 10, 3.7 m long, Grade 350AT</t>
  </si>
  <si>
    <t>L 127 x 127 x 9.5, 5.0 m long, Grade 350AT</t>
  </si>
  <si>
    <t>Guardrail (10.160 m long) - Assembled</t>
  </si>
  <si>
    <t>W 310 x 110, 1.870 m long, Grade 350W</t>
  </si>
  <si>
    <t>HSS 127 x 127 x 8, 10.160 m long, Grade  350W Class C</t>
  </si>
  <si>
    <t>sections</t>
  </si>
  <si>
    <t>PL 25.4 x 2438 x 7315, Grade 350AT</t>
  </si>
  <si>
    <t>PL 24.4 x 1291 x 7315, Grade 350AT</t>
  </si>
  <si>
    <t>Horizontal Rails</t>
  </si>
  <si>
    <t>Posts</t>
  </si>
  <si>
    <t>Main Span - Double Girders</t>
  </si>
  <si>
    <t>Double Girder - Int. Stiffer (L100x100x10) - top (6) bottom (2 - ends only)</t>
  </si>
  <si>
    <t>2.2a</t>
  </si>
  <si>
    <t>2.2b</t>
  </si>
  <si>
    <t>2.2c</t>
  </si>
  <si>
    <t>2.2d</t>
  </si>
  <si>
    <t>2.2e</t>
  </si>
  <si>
    <t xml:space="preserve">Main Span - Triple Girder - Additional Section </t>
  </si>
  <si>
    <t>Calculation of mass of the additional girder to take a double to a triple</t>
  </si>
  <si>
    <t>18.278 m Double Girders</t>
  </si>
  <si>
    <t>18.278 m Add-on for Triple Girder</t>
  </si>
  <si>
    <t>18.278 m Length</t>
  </si>
  <si>
    <t>1 span onsite to make a double girder into triple</t>
  </si>
  <si>
    <t>10 spans onsite</t>
  </si>
  <si>
    <t>PL 25.4 x 1955 x 2438, Grade 350AT</t>
  </si>
  <si>
    <t>PL 19 x 1291 x 2438, Grade 350AT</t>
  </si>
  <si>
    <t>Triple Girder Assembly for Main Span (18.278m long) - Assembled</t>
  </si>
  <si>
    <t>Quantity based on Ruskin inventory sheet</t>
  </si>
  <si>
    <t>Quantity</t>
  </si>
  <si>
    <t>Unit of Measure</t>
  </si>
  <si>
    <t>Quantity from Ruskin Sheet</t>
  </si>
  <si>
    <t>Only braced on top</t>
  </si>
  <si>
    <t>TABLE 1:  ESTIMATE OF SURPLUS TRESTLE STEEL (UNINSTALLED)</t>
  </si>
  <si>
    <t>9 sections onsite (lengths of 9 sections vary; 10.160 m is representative for estimating weight)</t>
  </si>
  <si>
    <t>Approximate Total Mass of Surplus Steel (tonnes)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</si>
</sst>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24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GillSans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1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164" fontId="0" fillId="0" borderId="0" xfId="0" applyNumberFormat="1"/>
    <xf numFmtId="1" fontId="0" fillId="0" borderId="0" xfId="0" applyNumberFormat="1"/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164" fontId="4" fillId="0" borderId="6" xfId="0" applyNumberFormat="1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164" fontId="2" fillId="0" borderId="6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protection locked="0"/>
    </xf>
    <xf numFmtId="164" fontId="4" fillId="0" borderId="10" xfId="0" applyNumberFormat="1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protection locked="0"/>
    </xf>
    <xf numFmtId="44" fontId="3" fillId="0" borderId="0" xfId="1" applyFont="1" applyBorder="1" applyAlignment="1"/>
    <xf numFmtId="0" fontId="4" fillId="0" borderId="12" xfId="0" applyFont="1" applyFill="1" applyBorder="1" applyAlignment="1" applyProtection="1">
      <alignment horizontal="left"/>
      <protection locked="0"/>
    </xf>
    <xf numFmtId="44" fontId="6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44" fontId="5" fillId="0" borderId="0" xfId="1" applyFont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4"/>
    <xf numFmtId="0" fontId="0" fillId="0" borderId="0" xfId="0" applyBorder="1"/>
    <xf numFmtId="0" fontId="0" fillId="0" borderId="29" xfId="0" applyBorder="1"/>
    <xf numFmtId="0" fontId="14" fillId="0" borderId="0" xfId="0" applyFont="1"/>
    <xf numFmtId="0" fontId="10" fillId="0" borderId="5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protection locked="0"/>
    </xf>
    <xf numFmtId="0" fontId="10" fillId="0" borderId="5" xfId="0" applyFont="1" applyFill="1" applyBorder="1" applyAlignment="1" applyProtection="1">
      <protection locked="0"/>
    </xf>
    <xf numFmtId="0" fontId="14" fillId="0" borderId="5" xfId="0" applyFont="1" applyBorder="1"/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4" fillId="0" borderId="12" xfId="0" applyFont="1" applyBorder="1"/>
    <xf numFmtId="0" fontId="15" fillId="0" borderId="21" xfId="0" applyFont="1" applyFill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/>
    <xf numFmtId="0" fontId="0" fillId="0" borderId="0" xfId="0" applyFill="1"/>
    <xf numFmtId="0" fontId="10" fillId="0" borderId="10" xfId="0" applyFont="1" applyFill="1" applyBorder="1" applyAlignment="1" applyProtection="1">
      <alignment horizontal="left" vertical="top"/>
      <protection locked="0"/>
    </xf>
    <xf numFmtId="0" fontId="10" fillId="0" borderId="5" xfId="0" applyFont="1" applyFill="1" applyBorder="1" applyAlignment="1" applyProtection="1">
      <alignment horizontal="left" vertical="top"/>
      <protection locked="0"/>
    </xf>
    <xf numFmtId="0" fontId="15" fillId="0" borderId="5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4" fillId="0" borderId="10" xfId="0" applyFont="1" applyFill="1" applyBorder="1" applyAlignment="1" applyProtection="1">
      <alignment horizontal="left" vertical="top"/>
      <protection locked="0"/>
    </xf>
    <xf numFmtId="164" fontId="10" fillId="0" borderId="5" xfId="0" applyNumberFormat="1" applyFont="1" applyFill="1" applyBorder="1" applyAlignment="1" applyProtection="1">
      <alignment horizontal="left" vertical="top"/>
      <protection locked="0"/>
    </xf>
    <xf numFmtId="0" fontId="10" fillId="3" borderId="5" xfId="0" applyFont="1" applyFill="1" applyBorder="1" applyAlignment="1" applyProtection="1">
      <alignment horizontal="left" vertical="top"/>
      <protection locked="0"/>
    </xf>
    <xf numFmtId="0" fontId="10" fillId="4" borderId="5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left" vertical="top" wrapText="1"/>
    </xf>
    <xf numFmtId="0" fontId="14" fillId="0" borderId="3" xfId="0" applyFont="1" applyFill="1" applyBorder="1" applyAlignment="1" applyProtection="1">
      <alignment horizontal="left" vertical="top"/>
      <protection locked="0"/>
    </xf>
    <xf numFmtId="164" fontId="10" fillId="0" borderId="2" xfId="0" applyNumberFormat="1" applyFont="1" applyFill="1" applyBorder="1" applyAlignment="1" applyProtection="1">
      <alignment horizontal="left" vertical="top"/>
      <protection locked="0"/>
    </xf>
    <xf numFmtId="0" fontId="14" fillId="0" borderId="2" xfId="0" applyFont="1" applyBorder="1" applyAlignment="1">
      <alignment horizontal="left" vertical="top"/>
    </xf>
    <xf numFmtId="0" fontId="19" fillId="0" borderId="0" xfId="0" applyFont="1"/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164" fontId="2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15" fontId="2" fillId="0" borderId="26" xfId="0" applyNumberFormat="1" applyFont="1" applyFill="1" applyBorder="1" applyAlignment="1" applyProtection="1">
      <alignment horizontal="center" vertical="center"/>
    </xf>
    <xf numFmtId="15" fontId="2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hesteeldetailer.net.au/CISC.pdf" TargetMode="External"/><Relationship Id="rId1" Type="http://schemas.openxmlformats.org/officeDocument/2006/relationships/hyperlink" Target="http://www.pipe-piling.com/beams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K15" sqref="K15"/>
    </sheetView>
  </sheetViews>
  <sheetFormatPr defaultRowHeight="15"/>
  <cols>
    <col min="1" max="1" width="11.75" customWidth="1"/>
    <col min="2" max="2" width="59.375" customWidth="1"/>
    <col min="3" max="5" width="10.625" customWidth="1"/>
    <col min="6" max="6" width="26.5" customWidth="1"/>
  </cols>
  <sheetData>
    <row r="1" spans="1:6" ht="18">
      <c r="A1" s="76" t="s">
        <v>309</v>
      </c>
      <c r="B1" s="42"/>
      <c r="C1" s="42"/>
      <c r="D1" s="42"/>
      <c r="E1" s="42"/>
      <c r="F1" s="42"/>
    </row>
    <row r="2" spans="1:6" ht="15.75" thickBot="1">
      <c r="A2" s="42"/>
      <c r="B2" s="42"/>
      <c r="C2" s="42"/>
      <c r="D2" s="42"/>
      <c r="E2" s="42"/>
      <c r="F2" s="42"/>
    </row>
    <row r="3" spans="1:6" ht="39" thickBot="1">
      <c r="A3" s="54" t="s">
        <v>16</v>
      </c>
      <c r="B3" s="55" t="s">
        <v>269</v>
      </c>
      <c r="C3" s="55" t="s">
        <v>305</v>
      </c>
      <c r="D3" s="56" t="s">
        <v>306</v>
      </c>
      <c r="E3" s="56" t="s">
        <v>271</v>
      </c>
      <c r="F3" s="55" t="s">
        <v>255</v>
      </c>
    </row>
    <row r="4" spans="1:6">
      <c r="A4" s="62" t="s">
        <v>270</v>
      </c>
      <c r="B4" s="63" t="s">
        <v>258</v>
      </c>
      <c r="C4" s="63">
        <v>59</v>
      </c>
      <c r="D4" s="63" t="s">
        <v>23</v>
      </c>
      <c r="E4" s="63">
        <v>169</v>
      </c>
      <c r="F4" s="65"/>
    </row>
    <row r="5" spans="1:6">
      <c r="A5" s="62" t="s">
        <v>270</v>
      </c>
      <c r="B5" s="63" t="s">
        <v>260</v>
      </c>
      <c r="C5" s="63">
        <v>5</v>
      </c>
      <c r="D5" s="63" t="s">
        <v>23</v>
      </c>
      <c r="E5" s="63">
        <v>16.899999999999999</v>
      </c>
      <c r="F5" s="65"/>
    </row>
    <row r="6" spans="1:6">
      <c r="A6" s="62" t="s">
        <v>270</v>
      </c>
      <c r="B6" s="63" t="s">
        <v>259</v>
      </c>
      <c r="C6" s="63">
        <v>2</v>
      </c>
      <c r="D6" s="63" t="s">
        <v>23</v>
      </c>
      <c r="E6" s="63">
        <v>4.5999999999999996</v>
      </c>
      <c r="F6" s="65"/>
    </row>
    <row r="7" spans="1:6">
      <c r="A7" s="68" t="s">
        <v>18</v>
      </c>
      <c r="B7" s="64" t="s">
        <v>261</v>
      </c>
      <c r="C7" s="63">
        <v>10</v>
      </c>
      <c r="D7" s="63" t="s">
        <v>268</v>
      </c>
      <c r="E7" s="69">
        <f>Summary!F13</f>
        <v>100.35991334543473</v>
      </c>
      <c r="F7" s="65" t="s">
        <v>300</v>
      </c>
    </row>
    <row r="8" spans="1:6">
      <c r="A8" s="68" t="s">
        <v>18</v>
      </c>
      <c r="B8" s="63" t="s">
        <v>267</v>
      </c>
      <c r="C8" s="70">
        <v>20</v>
      </c>
      <c r="D8" s="63" t="s">
        <v>23</v>
      </c>
      <c r="E8" s="71"/>
      <c r="F8" s="65" t="s">
        <v>262</v>
      </c>
    </row>
    <row r="9" spans="1:6">
      <c r="A9" s="68" t="s">
        <v>18</v>
      </c>
      <c r="B9" s="63" t="s">
        <v>266</v>
      </c>
      <c r="C9" s="70">
        <v>40</v>
      </c>
      <c r="D9" s="63" t="s">
        <v>23</v>
      </c>
      <c r="E9" s="71"/>
      <c r="F9" s="65" t="s">
        <v>263</v>
      </c>
    </row>
    <row r="10" spans="1:6">
      <c r="A10" s="68" t="s">
        <v>18</v>
      </c>
      <c r="B10" s="65" t="s">
        <v>277</v>
      </c>
      <c r="C10" s="70">
        <v>120</v>
      </c>
      <c r="D10" s="63" t="s">
        <v>23</v>
      </c>
      <c r="E10" s="71"/>
      <c r="F10" s="65" t="s">
        <v>264</v>
      </c>
    </row>
    <row r="11" spans="1:6">
      <c r="A11" s="68" t="s">
        <v>18</v>
      </c>
      <c r="B11" s="65" t="s">
        <v>276</v>
      </c>
      <c r="C11" s="70">
        <v>80</v>
      </c>
      <c r="D11" s="63" t="s">
        <v>23</v>
      </c>
      <c r="E11" s="71"/>
      <c r="F11" s="65" t="s">
        <v>264</v>
      </c>
    </row>
    <row r="12" spans="1:6">
      <c r="A12" s="68" t="s">
        <v>18</v>
      </c>
      <c r="B12" s="65" t="s">
        <v>278</v>
      </c>
      <c r="C12" s="70">
        <v>50</v>
      </c>
      <c r="D12" s="63" t="s">
        <v>23</v>
      </c>
      <c r="E12" s="71"/>
      <c r="F12" s="65" t="s">
        <v>265</v>
      </c>
    </row>
    <row r="13" spans="1:6" ht="25.5">
      <c r="A13" s="68" t="s">
        <v>18</v>
      </c>
      <c r="B13" s="64" t="s">
        <v>303</v>
      </c>
      <c r="C13" s="63">
        <v>1</v>
      </c>
      <c r="D13" s="63" t="s">
        <v>268</v>
      </c>
      <c r="E13" s="69">
        <f>Summary!F14</f>
        <v>5.7831759625434715</v>
      </c>
      <c r="F13" s="72" t="s">
        <v>299</v>
      </c>
    </row>
    <row r="14" spans="1:6">
      <c r="A14" s="68" t="s">
        <v>18</v>
      </c>
      <c r="B14" s="63" t="s">
        <v>267</v>
      </c>
      <c r="C14" s="70">
        <v>1</v>
      </c>
      <c r="D14" s="63" t="s">
        <v>23</v>
      </c>
      <c r="E14" s="71"/>
      <c r="F14" s="65" t="s">
        <v>262</v>
      </c>
    </row>
    <row r="15" spans="1:6">
      <c r="A15" s="68" t="s">
        <v>18</v>
      </c>
      <c r="B15" s="63" t="s">
        <v>266</v>
      </c>
      <c r="C15" s="70">
        <v>2</v>
      </c>
      <c r="D15" s="63" t="s">
        <v>23</v>
      </c>
      <c r="E15" s="71"/>
      <c r="F15" s="65" t="s">
        <v>263</v>
      </c>
    </row>
    <row r="16" spans="1:6">
      <c r="A16" s="68" t="s">
        <v>18</v>
      </c>
      <c r="B16" s="65" t="s">
        <v>277</v>
      </c>
      <c r="C16" s="70">
        <v>12</v>
      </c>
      <c r="D16" s="63" t="s">
        <v>23</v>
      </c>
      <c r="E16" s="71"/>
      <c r="F16" s="65" t="s">
        <v>264</v>
      </c>
    </row>
    <row r="17" spans="1:8">
      <c r="A17" s="68" t="s">
        <v>18</v>
      </c>
      <c r="B17" s="65" t="s">
        <v>276</v>
      </c>
      <c r="C17" s="70">
        <v>8</v>
      </c>
      <c r="D17" s="63" t="s">
        <v>23</v>
      </c>
      <c r="E17" s="71"/>
      <c r="F17" s="65" t="s">
        <v>264</v>
      </c>
    </row>
    <row r="18" spans="1:8">
      <c r="A18" s="68" t="s">
        <v>18</v>
      </c>
      <c r="B18" s="65" t="s">
        <v>278</v>
      </c>
      <c r="C18" s="70">
        <v>5</v>
      </c>
      <c r="D18" s="63" t="s">
        <v>23</v>
      </c>
      <c r="E18" s="71"/>
      <c r="F18" s="65" t="s">
        <v>265</v>
      </c>
    </row>
    <row r="19" spans="1:8" ht="51">
      <c r="A19" s="68" t="s">
        <v>18</v>
      </c>
      <c r="B19" s="66" t="s">
        <v>279</v>
      </c>
      <c r="C19" s="63">
        <v>9</v>
      </c>
      <c r="D19" s="63" t="s">
        <v>282</v>
      </c>
      <c r="E19" s="63">
        <v>18.600000000000001</v>
      </c>
      <c r="F19" s="72" t="s">
        <v>310</v>
      </c>
    </row>
    <row r="20" spans="1:8">
      <c r="A20" s="68" t="s">
        <v>18</v>
      </c>
      <c r="B20" s="65" t="s">
        <v>281</v>
      </c>
      <c r="C20" s="63">
        <v>27</v>
      </c>
      <c r="D20" s="63" t="s">
        <v>23</v>
      </c>
      <c r="E20" s="71"/>
      <c r="F20" s="65" t="s">
        <v>285</v>
      </c>
    </row>
    <row r="21" spans="1:8">
      <c r="A21" s="68" t="s">
        <v>18</v>
      </c>
      <c r="B21" s="65" t="s">
        <v>280</v>
      </c>
      <c r="C21" s="63">
        <v>54</v>
      </c>
      <c r="D21" s="63" t="s">
        <v>23</v>
      </c>
      <c r="E21" s="71"/>
      <c r="F21" s="65" t="s">
        <v>286</v>
      </c>
    </row>
    <row r="22" spans="1:8" ht="25.5">
      <c r="A22" s="68" t="s">
        <v>18</v>
      </c>
      <c r="B22" s="63" t="s">
        <v>273</v>
      </c>
      <c r="C22" s="63">
        <v>293</v>
      </c>
      <c r="D22" s="63" t="s">
        <v>5</v>
      </c>
      <c r="E22" s="69">
        <f>Summary!F15</f>
        <v>9.8155000000000001</v>
      </c>
      <c r="F22" s="72" t="s">
        <v>304</v>
      </c>
    </row>
    <row r="23" spans="1:8" ht="25.5">
      <c r="A23" s="68" t="s">
        <v>18</v>
      </c>
      <c r="B23" s="63" t="s">
        <v>275</v>
      </c>
      <c r="C23" s="63">
        <v>1340</v>
      </c>
      <c r="D23" s="63" t="s">
        <v>5</v>
      </c>
      <c r="E23" s="63">
        <f>Summary!F16</f>
        <v>147.4</v>
      </c>
      <c r="F23" s="72" t="s">
        <v>304</v>
      </c>
    </row>
    <row r="24" spans="1:8">
      <c r="A24" s="68" t="s">
        <v>18</v>
      </c>
      <c r="B24" s="63" t="s">
        <v>283</v>
      </c>
      <c r="C24" s="63">
        <v>4</v>
      </c>
      <c r="D24" s="63" t="s">
        <v>23</v>
      </c>
      <c r="E24" s="69">
        <f>Summary!F21</f>
        <v>14.226383727820798</v>
      </c>
      <c r="F24" s="65"/>
    </row>
    <row r="25" spans="1:8">
      <c r="A25" s="68" t="s">
        <v>18</v>
      </c>
      <c r="B25" s="63" t="s">
        <v>284</v>
      </c>
      <c r="C25" s="63">
        <v>2</v>
      </c>
      <c r="D25" s="63" t="s">
        <v>23</v>
      </c>
      <c r="E25" s="69">
        <f>Summary!F22</f>
        <v>3.5565959319551994</v>
      </c>
      <c r="F25" s="65"/>
    </row>
    <row r="26" spans="1:8">
      <c r="A26" s="68" t="s">
        <v>18</v>
      </c>
      <c r="B26" s="63" t="s">
        <v>301</v>
      </c>
      <c r="C26" s="63">
        <v>2</v>
      </c>
      <c r="D26" s="63" t="s">
        <v>23</v>
      </c>
      <c r="E26" s="69">
        <f>Summary!F23</f>
        <v>1.9007011262</v>
      </c>
      <c r="F26" s="65"/>
    </row>
    <row r="27" spans="1:8">
      <c r="A27" s="68" t="s">
        <v>18</v>
      </c>
      <c r="B27" s="63" t="s">
        <v>302</v>
      </c>
      <c r="C27" s="63">
        <v>3</v>
      </c>
      <c r="D27" s="63" t="s">
        <v>23</v>
      </c>
      <c r="E27" s="69">
        <f>Summary!F24</f>
        <v>1.41574234569</v>
      </c>
      <c r="F27" s="65"/>
    </row>
    <row r="28" spans="1:8" ht="15.75" thickBot="1">
      <c r="A28" s="73" t="s">
        <v>18</v>
      </c>
      <c r="B28" s="67" t="s">
        <v>274</v>
      </c>
      <c r="C28" s="67">
        <v>64</v>
      </c>
      <c r="D28" s="67" t="s">
        <v>23</v>
      </c>
      <c r="E28" s="74">
        <f>Summary!F25</f>
        <v>10.363507200000003</v>
      </c>
      <c r="F28" s="75"/>
    </row>
    <row r="29" spans="1:8">
      <c r="A29" s="57"/>
      <c r="B29" s="77" t="s">
        <v>311</v>
      </c>
      <c r="C29" s="78"/>
      <c r="D29" s="78"/>
      <c r="E29" s="79">
        <f>SUM(E4:E28)</f>
        <v>503.92151963964415</v>
      </c>
      <c r="F29" s="60"/>
    </row>
    <row r="30" spans="1:8">
      <c r="A30" s="57"/>
      <c r="B30" s="49"/>
      <c r="C30" s="58"/>
      <c r="D30" s="58"/>
      <c r="E30" s="59"/>
      <c r="F30" s="60"/>
      <c r="G30" s="40"/>
      <c r="H30" s="40"/>
    </row>
    <row r="31" spans="1:8">
      <c r="A31" s="57"/>
      <c r="B31" s="49"/>
      <c r="C31" s="58"/>
      <c r="D31" s="58"/>
      <c r="E31" s="59"/>
      <c r="F31" s="60"/>
      <c r="G31" s="40"/>
      <c r="H31" s="40"/>
    </row>
    <row r="32" spans="1:8" hidden="1">
      <c r="A32" s="57"/>
      <c r="B32" s="49"/>
      <c r="C32" s="58" t="s">
        <v>307</v>
      </c>
      <c r="D32" s="58"/>
      <c r="E32" s="59"/>
      <c r="F32" s="60"/>
    </row>
    <row r="33" spans="1:6" hidden="1">
      <c r="A33" s="50" t="s">
        <v>183</v>
      </c>
      <c r="B33" s="51" t="s">
        <v>182</v>
      </c>
      <c r="C33" s="52">
        <v>1</v>
      </c>
      <c r="D33" s="52"/>
      <c r="E33" s="52"/>
      <c r="F33" s="53"/>
    </row>
    <row r="34" spans="1:6" hidden="1">
      <c r="A34" s="45" t="s">
        <v>181</v>
      </c>
      <c r="B34" s="43" t="s">
        <v>179</v>
      </c>
      <c r="C34" s="44">
        <v>1</v>
      </c>
      <c r="D34" s="44"/>
      <c r="E34" s="44"/>
      <c r="F34" s="47"/>
    </row>
    <row r="35" spans="1:6" hidden="1">
      <c r="A35" s="45" t="s">
        <v>180</v>
      </c>
      <c r="B35" s="43" t="s">
        <v>179</v>
      </c>
      <c r="C35" s="44">
        <v>2</v>
      </c>
      <c r="D35" s="44"/>
      <c r="E35" s="44"/>
      <c r="F35" s="47"/>
    </row>
    <row r="36" spans="1:6" hidden="1">
      <c r="A36" s="46"/>
      <c r="B36" s="43" t="s">
        <v>167</v>
      </c>
      <c r="C36" s="44">
        <v>0</v>
      </c>
      <c r="D36" s="44"/>
      <c r="E36" s="44"/>
      <c r="F36" s="47"/>
    </row>
    <row r="37" spans="1:6" hidden="1">
      <c r="A37" s="46"/>
      <c r="B37" s="43" t="s">
        <v>165</v>
      </c>
      <c r="C37" s="44">
        <v>0</v>
      </c>
      <c r="D37" s="44"/>
      <c r="E37" s="44"/>
      <c r="F37" s="47"/>
    </row>
    <row r="38" spans="1:6" hidden="1">
      <c r="A38" s="46"/>
      <c r="B38" s="43" t="s">
        <v>163</v>
      </c>
      <c r="C38" s="44">
        <v>0</v>
      </c>
      <c r="D38" s="44"/>
      <c r="E38" s="44"/>
      <c r="F38" s="47"/>
    </row>
    <row r="39" spans="1:6" hidden="1">
      <c r="A39" s="46"/>
      <c r="B39" s="43" t="s">
        <v>161</v>
      </c>
      <c r="C39" s="44">
        <v>50</v>
      </c>
      <c r="D39" s="44"/>
      <c r="E39" s="44"/>
      <c r="F39" s="47"/>
    </row>
    <row r="40" spans="1:6" hidden="1">
      <c r="A40" s="46"/>
      <c r="B40" s="43" t="s">
        <v>159</v>
      </c>
      <c r="C40" s="44">
        <v>50</v>
      </c>
      <c r="D40" s="44"/>
      <c r="E40" s="44"/>
      <c r="F40" s="47"/>
    </row>
    <row r="41" spans="1:6" hidden="1">
      <c r="A41" s="46"/>
      <c r="B41" s="43" t="s">
        <v>157</v>
      </c>
      <c r="C41" s="44">
        <v>21</v>
      </c>
      <c r="D41" s="44"/>
      <c r="E41" s="44"/>
      <c r="F41" s="47"/>
    </row>
    <row r="42" spans="1:6" hidden="1">
      <c r="A42" s="45" t="s">
        <v>132</v>
      </c>
      <c r="B42" s="43" t="s">
        <v>131</v>
      </c>
      <c r="C42" s="44">
        <v>74</v>
      </c>
      <c r="D42" s="44"/>
      <c r="E42" s="44"/>
      <c r="F42" s="47"/>
    </row>
    <row r="43" spans="1:6" hidden="1">
      <c r="A43" s="45" t="s">
        <v>130</v>
      </c>
      <c r="B43" s="43" t="s">
        <v>129</v>
      </c>
      <c r="C43" s="44">
        <v>74</v>
      </c>
      <c r="D43" s="44"/>
      <c r="E43" s="44"/>
      <c r="F43" s="47"/>
    </row>
    <row r="44" spans="1:6" hidden="1">
      <c r="A44" s="45" t="s">
        <v>128</v>
      </c>
      <c r="B44" s="43" t="s">
        <v>127</v>
      </c>
      <c r="C44" s="44">
        <v>148</v>
      </c>
      <c r="D44" s="44"/>
      <c r="E44" s="44"/>
      <c r="F44" s="47"/>
    </row>
    <row r="45" spans="1:6" hidden="1">
      <c r="A45" s="45" t="s">
        <v>125</v>
      </c>
      <c r="B45" s="43" t="s">
        <v>124</v>
      </c>
      <c r="C45" s="44">
        <v>605</v>
      </c>
      <c r="D45" s="44"/>
      <c r="E45" s="44"/>
      <c r="F45" s="47"/>
    </row>
    <row r="46" spans="1:6" hidden="1">
      <c r="A46" s="45" t="s">
        <v>122</v>
      </c>
      <c r="B46" s="43" t="s">
        <v>121</v>
      </c>
      <c r="C46" s="44">
        <v>8</v>
      </c>
      <c r="D46" s="44"/>
      <c r="E46" s="44"/>
      <c r="F46" s="47"/>
    </row>
    <row r="47" spans="1:6" hidden="1">
      <c r="A47" s="45"/>
      <c r="B47" s="43"/>
      <c r="C47" s="44"/>
      <c r="D47" s="44"/>
      <c r="E47" s="44"/>
      <c r="F47" s="47"/>
    </row>
    <row r="48" spans="1:6" hidden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44"/>
  <sheetViews>
    <sheetView topLeftCell="A13" workbookViewId="0">
      <selection activeCell="I21" sqref="I21"/>
    </sheetView>
  </sheetViews>
  <sheetFormatPr defaultRowHeight="15"/>
  <cols>
    <col min="1" max="1" width="7.375" customWidth="1"/>
    <col min="2" max="2" width="46.5" customWidth="1"/>
    <col min="3" max="3" width="8.625" customWidth="1"/>
    <col min="4" max="4" width="11.375" customWidth="1"/>
    <col min="7" max="7" width="10" bestFit="1" customWidth="1"/>
    <col min="9" max="9" width="61.875" customWidth="1"/>
  </cols>
  <sheetData>
    <row r="4" spans="1:9">
      <c r="F4" t="s">
        <v>10</v>
      </c>
      <c r="G4">
        <v>7850</v>
      </c>
      <c r="H4" t="s">
        <v>11</v>
      </c>
    </row>
    <row r="7" spans="1:9">
      <c r="A7" t="s">
        <v>0</v>
      </c>
    </row>
    <row r="8" spans="1:9">
      <c r="A8" t="s">
        <v>1</v>
      </c>
      <c r="B8" t="s">
        <v>2</v>
      </c>
      <c r="C8" t="s">
        <v>6</v>
      </c>
      <c r="D8" t="s">
        <v>226</v>
      </c>
      <c r="E8" t="s">
        <v>3</v>
      </c>
      <c r="F8" t="s">
        <v>4</v>
      </c>
      <c r="G8" t="s">
        <v>9</v>
      </c>
      <c r="H8" t="s">
        <v>12</v>
      </c>
      <c r="I8" t="s">
        <v>233</v>
      </c>
    </row>
    <row r="9" spans="1:9">
      <c r="A9">
        <v>1</v>
      </c>
      <c r="B9" t="s">
        <v>199</v>
      </c>
    </row>
    <row r="10" spans="1:9">
      <c r="A10">
        <v>1.1000000000000001</v>
      </c>
      <c r="B10" t="s">
        <v>219</v>
      </c>
      <c r="C10">
        <v>12.7</v>
      </c>
      <c r="D10">
        <v>762</v>
      </c>
      <c r="E10">
        <v>12200</v>
      </c>
      <c r="F10">
        <v>1</v>
      </c>
      <c r="G10">
        <f>PI()*E10/4*(D10^2-(D10-C10*2)^2)/1000^3</f>
        <v>0.36472804345437831</v>
      </c>
      <c r="H10" s="2">
        <f>G10*$G$4</f>
        <v>2863.1151411168698</v>
      </c>
    </row>
    <row r="11" spans="1:9">
      <c r="A11">
        <v>1.2</v>
      </c>
      <c r="B11" t="s">
        <v>227</v>
      </c>
    </row>
    <row r="12" spans="1:9">
      <c r="A12">
        <v>1.4</v>
      </c>
      <c r="B12" t="s">
        <v>228</v>
      </c>
      <c r="C12">
        <v>19</v>
      </c>
      <c r="D12">
        <v>610</v>
      </c>
      <c r="E12">
        <v>12200</v>
      </c>
      <c r="F12">
        <v>1</v>
      </c>
      <c r="G12">
        <f>PI()*E12/4*(D12^2-(D12-C12*2)^2)/1000^3</f>
        <v>0.43037871566734942</v>
      </c>
      <c r="H12" s="2">
        <f>G12*$G$4</f>
        <v>3378.4729179886931</v>
      </c>
    </row>
    <row r="13" spans="1:9">
      <c r="A13">
        <v>1.5</v>
      </c>
      <c r="B13" t="s">
        <v>272</v>
      </c>
      <c r="C13">
        <v>12.7</v>
      </c>
      <c r="D13">
        <v>610</v>
      </c>
      <c r="E13">
        <v>12200</v>
      </c>
      <c r="F13">
        <v>1</v>
      </c>
      <c r="G13">
        <f>PI()*E13/4*(D13^2-(D13-C13*2)^2)/1000^3</f>
        <v>0.29074077186080377</v>
      </c>
      <c r="H13" s="2">
        <f>G13*$G$4</f>
        <v>2282.3150591073095</v>
      </c>
    </row>
    <row r="15" spans="1:9">
      <c r="A15">
        <v>2</v>
      </c>
      <c r="B15" t="s">
        <v>18</v>
      </c>
    </row>
    <row r="16" spans="1:9">
      <c r="A16">
        <v>2.1</v>
      </c>
      <c r="B16" t="s">
        <v>287</v>
      </c>
      <c r="C16" t="s">
        <v>20</v>
      </c>
    </row>
    <row r="17" spans="1:9">
      <c r="A17" t="s">
        <v>220</v>
      </c>
      <c r="B17" t="s">
        <v>7</v>
      </c>
      <c r="C17">
        <v>9.5</v>
      </c>
      <c r="D17">
        <v>1500</v>
      </c>
      <c r="E17">
        <v>18278</v>
      </c>
      <c r="F17">
        <v>2</v>
      </c>
      <c r="G17">
        <f>C17*D17*E17/(1000^3)*F17</f>
        <v>0.52092300000000002</v>
      </c>
      <c r="H17" s="2">
        <f>G17*$G$4</f>
        <v>4089.2455500000001</v>
      </c>
    </row>
    <row r="18" spans="1:9">
      <c r="A18" t="s">
        <v>221</v>
      </c>
      <c r="B18" t="s">
        <v>8</v>
      </c>
      <c r="C18">
        <v>19</v>
      </c>
      <c r="D18">
        <v>405</v>
      </c>
      <c r="E18">
        <v>18278</v>
      </c>
      <c r="F18">
        <v>4</v>
      </c>
      <c r="G18">
        <f>C18*D18*E18/(1000^3)*F18</f>
        <v>0.56259683999999999</v>
      </c>
      <c r="H18" s="2">
        <f>G18*$G$4</f>
        <v>4416.3851939999995</v>
      </c>
    </row>
    <row r="19" spans="1:9">
      <c r="A19" t="s">
        <v>222</v>
      </c>
      <c r="B19" t="s">
        <v>13</v>
      </c>
      <c r="C19">
        <v>10</v>
      </c>
      <c r="D19">
        <v>190</v>
      </c>
      <c r="E19" s="2">
        <f>SQRT(1100^2+3500^2)</f>
        <v>3668.7872655688284</v>
      </c>
      <c r="F19">
        <v>12</v>
      </c>
      <c r="G19">
        <f>C19*D19*E19/(1000^3)*F19</f>
        <v>8.3648349654969284E-2</v>
      </c>
      <c r="H19" s="2">
        <f>G19*$G$4</f>
        <v>656.63954479150891</v>
      </c>
    </row>
    <row r="20" spans="1:9">
      <c r="A20" t="s">
        <v>223</v>
      </c>
      <c r="B20" t="s">
        <v>288</v>
      </c>
      <c r="C20">
        <v>10</v>
      </c>
      <c r="D20">
        <v>190</v>
      </c>
      <c r="E20" s="2">
        <v>3500</v>
      </c>
      <c r="F20">
        <v>8</v>
      </c>
      <c r="G20">
        <f>C20*D20*E20/(1000^3)*F20</f>
        <v>5.3199999999999997E-2</v>
      </c>
      <c r="H20" s="2">
        <f>G20*$G$4</f>
        <v>417.62</v>
      </c>
    </row>
    <row r="21" spans="1:9">
      <c r="A21" t="s">
        <v>224</v>
      </c>
      <c r="B21" t="s">
        <v>14</v>
      </c>
      <c r="C21">
        <v>9.5</v>
      </c>
      <c r="D21">
        <f>127*2-9.5</f>
        <v>244.5</v>
      </c>
      <c r="E21" s="2">
        <f>SQRT(3474^2+3600^2)</f>
        <v>5002.866778158299</v>
      </c>
      <c r="F21">
        <v>5</v>
      </c>
      <c r="G21">
        <f>C21*D21*E21/(1000^3)*F21</f>
        <v>5.8102044044835953E-2</v>
      </c>
      <c r="H21" s="2">
        <f>G21*$G$4</f>
        <v>456.1010457519622</v>
      </c>
      <c r="I21" s="61" t="s">
        <v>308</v>
      </c>
    </row>
    <row r="22" spans="1:9">
      <c r="B22" t="s">
        <v>225</v>
      </c>
      <c r="H22" s="2">
        <f>SUM(H17:H21)</f>
        <v>10035.991334543472</v>
      </c>
    </row>
    <row r="23" spans="1:9">
      <c r="A23">
        <v>2.2000000000000002</v>
      </c>
      <c r="B23" t="s">
        <v>294</v>
      </c>
      <c r="C23" t="s">
        <v>298</v>
      </c>
      <c r="I23" t="s">
        <v>295</v>
      </c>
    </row>
    <row r="24" spans="1:9">
      <c r="A24" t="s">
        <v>289</v>
      </c>
      <c r="B24" t="s">
        <v>7</v>
      </c>
      <c r="C24">
        <v>9.5</v>
      </c>
      <c r="D24">
        <v>1500</v>
      </c>
      <c r="E24">
        <v>18278</v>
      </c>
      <c r="F24">
        <v>1</v>
      </c>
      <c r="G24">
        <f>C24*D24*E24/(1000^3)*F24</f>
        <v>0.26046150000000001</v>
      </c>
      <c r="H24" s="2">
        <f>G24*$G$4</f>
        <v>2044.622775</v>
      </c>
    </row>
    <row r="25" spans="1:9">
      <c r="A25" t="s">
        <v>290</v>
      </c>
      <c r="B25" t="s">
        <v>8</v>
      </c>
      <c r="C25">
        <v>19</v>
      </c>
      <c r="D25">
        <v>405</v>
      </c>
      <c r="E25">
        <v>18278</v>
      </c>
      <c r="F25">
        <v>2</v>
      </c>
      <c r="G25">
        <f>C25*D25*E25/(1000^3)*F25</f>
        <v>0.28129841999999999</v>
      </c>
      <c r="H25" s="2">
        <f>G25*$G$4</f>
        <v>2208.1925969999998</v>
      </c>
    </row>
    <row r="26" spans="1:9">
      <c r="A26" t="s">
        <v>291</v>
      </c>
      <c r="B26" t="s">
        <v>13</v>
      </c>
      <c r="C26">
        <v>10</v>
      </c>
      <c r="D26">
        <v>190</v>
      </c>
      <c r="E26" s="2">
        <f>SQRT(1100^2+3500^2)</f>
        <v>3668.7872655688284</v>
      </c>
      <c r="F26">
        <v>12</v>
      </c>
      <c r="G26">
        <f>C26*D26*E26/(1000^3)*F26</f>
        <v>8.3648349654969284E-2</v>
      </c>
      <c r="H26" s="2">
        <f>G26*$G$4</f>
        <v>656.63954479150891</v>
      </c>
    </row>
    <row r="27" spans="1:9">
      <c r="A27" t="s">
        <v>292</v>
      </c>
      <c r="B27" t="s">
        <v>288</v>
      </c>
      <c r="C27">
        <v>10</v>
      </c>
      <c r="D27">
        <v>190</v>
      </c>
      <c r="E27" s="2">
        <v>3500</v>
      </c>
      <c r="F27">
        <v>8</v>
      </c>
      <c r="G27">
        <f>C27*D27*E27/(1000^3)*F27</f>
        <v>5.3199999999999997E-2</v>
      </c>
      <c r="H27" s="2">
        <f>G27*$G$4</f>
        <v>417.62</v>
      </c>
    </row>
    <row r="28" spans="1:9">
      <c r="A28" t="s">
        <v>293</v>
      </c>
      <c r="B28" t="s">
        <v>14</v>
      </c>
      <c r="C28">
        <v>9.5</v>
      </c>
      <c r="D28">
        <f>127*2-9.5</f>
        <v>244.5</v>
      </c>
      <c r="E28" s="2">
        <f>SQRT(3474^2+3600^2)</f>
        <v>5002.866778158299</v>
      </c>
      <c r="F28">
        <v>5</v>
      </c>
      <c r="G28">
        <f>C28*D28*E28/(1000^3)*F28</f>
        <v>5.8102044044835953E-2</v>
      </c>
      <c r="H28" s="2">
        <f>G28*$G$4</f>
        <v>456.1010457519622</v>
      </c>
    </row>
    <row r="29" spans="1:9">
      <c r="B29" t="s">
        <v>225</v>
      </c>
      <c r="H29" s="2">
        <f>SUM(H24:H28)</f>
        <v>5783.1759625434715</v>
      </c>
    </row>
    <row r="30" spans="1:9">
      <c r="A30">
        <v>2.5</v>
      </c>
      <c r="B30" t="s">
        <v>239</v>
      </c>
      <c r="E30">
        <v>1000</v>
      </c>
      <c r="H30">
        <v>33.5</v>
      </c>
      <c r="I30" s="39" t="s">
        <v>250</v>
      </c>
    </row>
    <row r="32" spans="1:9">
      <c r="A32">
        <v>2.9</v>
      </c>
      <c r="B32" t="s">
        <v>232</v>
      </c>
      <c r="E32">
        <v>1000</v>
      </c>
      <c r="H32">
        <v>110</v>
      </c>
      <c r="I32" s="39" t="s">
        <v>234</v>
      </c>
    </row>
    <row r="34" spans="1:9">
      <c r="A34">
        <v>2.13</v>
      </c>
      <c r="B34" t="s">
        <v>247</v>
      </c>
    </row>
    <row r="35" spans="1:9">
      <c r="A35" t="s">
        <v>245</v>
      </c>
      <c r="B35" t="s">
        <v>249</v>
      </c>
      <c r="C35" t="s">
        <v>251</v>
      </c>
      <c r="E35">
        <v>10160</v>
      </c>
      <c r="F35">
        <v>3</v>
      </c>
      <c r="H35" s="2">
        <f>28.4*E35/1000*F35</f>
        <v>865.63199999999995</v>
      </c>
      <c r="I35" t="s">
        <v>252</v>
      </c>
    </row>
    <row r="36" spans="1:9">
      <c r="A36" t="s">
        <v>246</v>
      </c>
      <c r="B36" t="s">
        <v>248</v>
      </c>
      <c r="C36" t="s">
        <v>254</v>
      </c>
      <c r="E36">
        <v>1870</v>
      </c>
      <c r="F36">
        <v>6</v>
      </c>
      <c r="H36" s="2">
        <f>107*E36/1000*F36</f>
        <v>1200.54</v>
      </c>
      <c r="I36" t="s">
        <v>253</v>
      </c>
    </row>
    <row r="37" spans="1:9">
      <c r="B37" t="s">
        <v>257</v>
      </c>
      <c r="H37" s="2">
        <f>SUM(H35:H36)</f>
        <v>2066.172</v>
      </c>
    </row>
    <row r="39" spans="1:9">
      <c r="A39" t="s">
        <v>235</v>
      </c>
    </row>
    <row r="40" spans="1:9">
      <c r="B40" t="s">
        <v>236</v>
      </c>
      <c r="C40">
        <v>25.4</v>
      </c>
      <c r="D40">
        <f>8*12*(25.4)</f>
        <v>2438.3999999999996</v>
      </c>
      <c r="E40">
        <f>24*12*(25.4)</f>
        <v>7315.2</v>
      </c>
      <c r="F40">
        <v>1</v>
      </c>
      <c r="G40">
        <f>C40*D40*E40/(1000^3)*F40</f>
        <v>0.4530695454719999</v>
      </c>
      <c r="H40" s="2">
        <f>G40*$G$4</f>
        <v>3556.5959319551994</v>
      </c>
    </row>
    <row r="41" spans="1:9">
      <c r="B41" t="s">
        <v>237</v>
      </c>
      <c r="C41">
        <v>25.4</v>
      </c>
      <c r="D41">
        <f>4*12*(25.4)</f>
        <v>1219.1999999999998</v>
      </c>
      <c r="E41">
        <f>24*12*(25.4)</f>
        <v>7315.2</v>
      </c>
      <c r="F41">
        <v>1</v>
      </c>
      <c r="G41">
        <f>C41*D41*E41/(1000^3)*F41</f>
        <v>0.22653477273599995</v>
      </c>
      <c r="H41" s="2">
        <f>G41*$G$4</f>
        <v>1778.2979659775997</v>
      </c>
    </row>
    <row r="42" spans="1:9">
      <c r="B42" s="49" t="s">
        <v>301</v>
      </c>
      <c r="C42">
        <v>25.4</v>
      </c>
      <c r="D42">
        <v>1955</v>
      </c>
      <c r="E42">
        <v>2438</v>
      </c>
      <c r="F42">
        <v>1</v>
      </c>
      <c r="G42">
        <f>C42*D42*E42/(1000^3)*F42</f>
        <v>0.121063766</v>
      </c>
      <c r="H42" s="2">
        <f>G42*$G$4</f>
        <v>950.35056310000004</v>
      </c>
    </row>
    <row r="43" spans="1:9">
      <c r="B43" s="49" t="s">
        <v>302</v>
      </c>
      <c r="C43">
        <v>19.100000000000001</v>
      </c>
      <c r="D43">
        <v>1291</v>
      </c>
      <c r="E43">
        <v>2438</v>
      </c>
      <c r="F43">
        <v>1</v>
      </c>
      <c r="G43">
        <f>C43*D43*E43/(1000^3)*F43</f>
        <v>6.0116447800000007E-2</v>
      </c>
      <c r="H43" s="2">
        <f>G43*$G$4</f>
        <v>471.91411523000005</v>
      </c>
    </row>
    <row r="44" spans="1:9">
      <c r="B44" t="s">
        <v>238</v>
      </c>
      <c r="C44">
        <v>19.100000000000001</v>
      </c>
      <c r="D44">
        <v>800</v>
      </c>
      <c r="E44">
        <v>1350</v>
      </c>
      <c r="F44">
        <v>1</v>
      </c>
      <c r="G44">
        <f>C44*D44*E44/(1000^3)*F44</f>
        <v>2.0628000000000004E-2</v>
      </c>
      <c r="H44" s="2">
        <f>G44*$G$4</f>
        <v>161.92980000000003</v>
      </c>
    </row>
  </sheetData>
  <hyperlinks>
    <hyperlink ref="I32" r:id="rId1" xr:uid="{00000000-0004-0000-0100-000000000000}"/>
    <hyperlink ref="I30" r:id="rId2" xr:uid="{00000000-0004-0000-0100-000001000000}"/>
  </hyperlinks>
  <pageMargins left="0.7" right="0.7" top="0.75" bottom="0.75" header="0.3" footer="0.3"/>
  <pageSetup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25"/>
  <sheetViews>
    <sheetView workbookViewId="0">
      <selection activeCell="F13" sqref="F13"/>
    </sheetView>
  </sheetViews>
  <sheetFormatPr defaultRowHeight="15"/>
  <cols>
    <col min="2" max="2" width="19" customWidth="1"/>
    <col min="3" max="3" width="47.5" customWidth="1"/>
    <col min="7" max="7" width="55" customWidth="1"/>
  </cols>
  <sheetData>
    <row r="4" spans="1:8">
      <c r="A4" t="s">
        <v>15</v>
      </c>
      <c r="B4" t="s">
        <v>16</v>
      </c>
      <c r="C4" t="s">
        <v>2</v>
      </c>
      <c r="D4" s="80" t="s">
        <v>17</v>
      </c>
      <c r="E4" s="81"/>
      <c r="F4" t="s">
        <v>216</v>
      </c>
      <c r="G4" t="s">
        <v>255</v>
      </c>
    </row>
    <row r="5" spans="1:8">
      <c r="D5" s="40" t="s">
        <v>241</v>
      </c>
      <c r="E5" s="41" t="s">
        <v>242</v>
      </c>
      <c r="F5" t="s">
        <v>217</v>
      </c>
    </row>
    <row r="6" spans="1:8">
      <c r="A6">
        <v>1</v>
      </c>
      <c r="B6" t="s">
        <v>199</v>
      </c>
      <c r="D6" s="40"/>
      <c r="E6" s="41"/>
    </row>
    <row r="7" spans="1:8">
      <c r="A7">
        <v>1.1000000000000001</v>
      </c>
      <c r="B7" t="s">
        <v>218</v>
      </c>
      <c r="C7" t="s">
        <v>219</v>
      </c>
      <c r="D7" s="40">
        <v>59</v>
      </c>
      <c r="E7" s="41" t="s">
        <v>243</v>
      </c>
      <c r="F7" s="2">
        <f>D7*Details!H10/1000</f>
        <v>168.92379332589533</v>
      </c>
    </row>
    <row r="8" spans="1:8">
      <c r="A8">
        <v>1.2</v>
      </c>
      <c r="D8" s="40"/>
      <c r="E8" s="41"/>
    </row>
    <row r="9" spans="1:8">
      <c r="A9">
        <v>1.4</v>
      </c>
      <c r="B9" t="s">
        <v>229</v>
      </c>
      <c r="C9" t="s">
        <v>228</v>
      </c>
      <c r="D9" s="40">
        <v>5</v>
      </c>
      <c r="E9" s="41" t="s">
        <v>243</v>
      </c>
      <c r="F9" s="1">
        <f>D9*Details!H12/1000</f>
        <v>16.892364589943465</v>
      </c>
    </row>
    <row r="10" spans="1:8">
      <c r="A10">
        <v>1.5</v>
      </c>
      <c r="C10" t="s">
        <v>228</v>
      </c>
      <c r="D10" s="40">
        <v>2</v>
      </c>
      <c r="E10" s="41" t="s">
        <v>243</v>
      </c>
      <c r="F10" s="1">
        <f>D10*Details!H13/1000</f>
        <v>4.5646301182146187</v>
      </c>
    </row>
    <row r="11" spans="1:8">
      <c r="D11" s="40"/>
      <c r="E11" s="41"/>
    </row>
    <row r="12" spans="1:8">
      <c r="A12">
        <v>2</v>
      </c>
      <c r="B12" t="s">
        <v>18</v>
      </c>
      <c r="D12" s="40"/>
      <c r="E12" s="41"/>
    </row>
    <row r="13" spans="1:8">
      <c r="A13">
        <v>2.1</v>
      </c>
      <c r="B13" t="s">
        <v>19</v>
      </c>
      <c r="C13" t="s">
        <v>296</v>
      </c>
      <c r="D13" s="40">
        <v>10</v>
      </c>
      <c r="E13" s="41" t="s">
        <v>243</v>
      </c>
      <c r="F13" s="1">
        <f>D13*Details!H22/1000</f>
        <v>100.35991334543473</v>
      </c>
      <c r="H13">
        <f>F13/D13</f>
        <v>10.035991334543473</v>
      </c>
    </row>
    <row r="14" spans="1:8">
      <c r="A14">
        <v>2.2000000000000002</v>
      </c>
      <c r="B14" t="s">
        <v>19</v>
      </c>
      <c r="C14" t="s">
        <v>297</v>
      </c>
      <c r="D14" s="48">
        <v>1</v>
      </c>
      <c r="E14" s="41" t="s">
        <v>243</v>
      </c>
      <c r="F14" s="1">
        <f>D14*Details!H29/1000</f>
        <v>5.7831759625434715</v>
      </c>
    </row>
    <row r="15" spans="1:8">
      <c r="A15">
        <v>2.5</v>
      </c>
      <c r="B15" t="s">
        <v>174</v>
      </c>
      <c r="C15" t="s">
        <v>240</v>
      </c>
      <c r="D15" s="40">
        <v>293</v>
      </c>
      <c r="E15" s="41" t="s">
        <v>5</v>
      </c>
      <c r="F15" s="1">
        <f>D15*Details!H30/1000</f>
        <v>9.8155000000000001</v>
      </c>
    </row>
    <row r="16" spans="1:8">
      <c r="A16">
        <v>2.9</v>
      </c>
      <c r="B16" t="s">
        <v>230</v>
      </c>
      <c r="C16" t="s">
        <v>231</v>
      </c>
      <c r="D16" s="40">
        <v>1340</v>
      </c>
      <c r="E16" s="41" t="s">
        <v>5</v>
      </c>
      <c r="F16">
        <f>D16*Details!H32/1000</f>
        <v>147.4</v>
      </c>
    </row>
    <row r="17" spans="1:8">
      <c r="D17" s="40"/>
      <c r="E17" s="41"/>
    </row>
    <row r="18" spans="1:8">
      <c r="A18">
        <v>2.13</v>
      </c>
      <c r="B18" t="s">
        <v>244</v>
      </c>
      <c r="D18" s="40">
        <v>9</v>
      </c>
      <c r="E18" s="41" t="s">
        <v>243</v>
      </c>
      <c r="F18" s="1">
        <f>D18*Details!H37/1000</f>
        <v>18.595547999999997</v>
      </c>
      <c r="G18" t="s">
        <v>256</v>
      </c>
      <c r="H18">
        <f>F18/D18</f>
        <v>2.0661719999999999</v>
      </c>
    </row>
    <row r="19" spans="1:8">
      <c r="D19" s="40"/>
      <c r="E19" s="41"/>
    </row>
    <row r="20" spans="1:8">
      <c r="A20" t="s">
        <v>235</v>
      </c>
      <c r="D20" s="40"/>
      <c r="E20" s="41"/>
    </row>
    <row r="21" spans="1:8">
      <c r="B21" t="s">
        <v>236</v>
      </c>
      <c r="D21" s="40">
        <v>4</v>
      </c>
      <c r="E21" s="41" t="s">
        <v>243</v>
      </c>
      <c r="F21" s="1">
        <f>D21*Details!H40/1000</f>
        <v>14.226383727820798</v>
      </c>
    </row>
    <row r="22" spans="1:8">
      <c r="B22" t="s">
        <v>237</v>
      </c>
      <c r="D22" s="40">
        <v>2</v>
      </c>
      <c r="E22" s="41" t="s">
        <v>243</v>
      </c>
      <c r="F22" s="1">
        <f>D22*Details!H41/1000</f>
        <v>3.5565959319551994</v>
      </c>
    </row>
    <row r="23" spans="1:8">
      <c r="B23" s="49" t="s">
        <v>301</v>
      </c>
      <c r="D23" s="48">
        <v>2</v>
      </c>
      <c r="E23" s="41" t="s">
        <v>243</v>
      </c>
      <c r="F23" s="1">
        <f>D23*Details!H42/1000</f>
        <v>1.9007011262</v>
      </c>
    </row>
    <row r="24" spans="1:8">
      <c r="B24" s="49" t="s">
        <v>302</v>
      </c>
      <c r="D24" s="48">
        <v>3</v>
      </c>
      <c r="E24" s="41" t="s">
        <v>243</v>
      </c>
      <c r="F24" s="1">
        <f>D24*Details!H43/1000</f>
        <v>1.41574234569</v>
      </c>
    </row>
    <row r="25" spans="1:8">
      <c r="B25" t="s">
        <v>238</v>
      </c>
      <c r="D25" s="40">
        <v>64</v>
      </c>
      <c r="E25" s="41" t="s">
        <v>243</v>
      </c>
      <c r="F25" s="1">
        <f>D25*Details!H44/1000</f>
        <v>10.363507200000003</v>
      </c>
    </row>
  </sheetData>
  <mergeCells count="1">
    <mergeCell ref="D4:E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80"/>
  <sheetViews>
    <sheetView view="pageBreakPreview" zoomScale="60" zoomScaleNormal="100" workbookViewId="0">
      <selection activeCell="C41" sqref="C41:G41"/>
    </sheetView>
  </sheetViews>
  <sheetFormatPr defaultRowHeight="15"/>
  <cols>
    <col min="2" max="2" width="10.125" customWidth="1"/>
    <col min="3" max="3" width="27.625" customWidth="1"/>
    <col min="4" max="4" width="10.125" customWidth="1"/>
    <col min="5" max="5" width="33.5" customWidth="1"/>
    <col min="6" max="7" width="10.125" customWidth="1"/>
    <col min="8" max="8" width="17.625" bestFit="1" customWidth="1"/>
    <col min="9" max="9" width="17.625" customWidth="1"/>
    <col min="10" max="10" width="10.125" hidden="1" customWidth="1"/>
    <col min="11" max="11" width="44.625" hidden="1" customWidth="1"/>
    <col min="12" max="12" width="10.125" hidden="1" customWidth="1"/>
    <col min="13" max="13" width="19.375" hidden="1" customWidth="1"/>
    <col min="14" max="15" width="10.125" hidden="1" customWidth="1"/>
    <col min="16" max="16" width="11" customWidth="1"/>
    <col min="17" max="17" width="27.5" customWidth="1"/>
  </cols>
  <sheetData>
    <row r="1" spans="2:18" ht="15.75" thickBot="1"/>
    <row r="2" spans="2:18" ht="15.75">
      <c r="B2" s="107" t="s">
        <v>210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116" t="s">
        <v>209</v>
      </c>
      <c r="O2" s="117"/>
      <c r="P2" s="32"/>
    </row>
    <row r="3" spans="2:18" ht="15.7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118" t="s">
        <v>208</v>
      </c>
      <c r="O3" s="119"/>
      <c r="P3" s="32"/>
    </row>
    <row r="4" spans="2:18" ht="15.75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18" t="s">
        <v>207</v>
      </c>
      <c r="O4" s="119"/>
      <c r="P4" s="32"/>
      <c r="R4" s="31"/>
    </row>
    <row r="5" spans="2:18" ht="16.5" thickBot="1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20">
        <v>40968</v>
      </c>
      <c r="O5" s="121"/>
      <c r="P5" s="33"/>
      <c r="R5" s="31"/>
    </row>
    <row r="6" spans="2:18" ht="32.25" thickBot="1">
      <c r="B6" s="122" t="s">
        <v>206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  <c r="P6" s="37" t="s">
        <v>215</v>
      </c>
      <c r="Q6" s="38" t="s">
        <v>211</v>
      </c>
      <c r="R6" s="31" t="s">
        <v>212</v>
      </c>
    </row>
    <row r="7" spans="2:18" ht="21" thickBot="1">
      <c r="B7" s="30" t="s">
        <v>15</v>
      </c>
      <c r="C7" s="30" t="s">
        <v>16</v>
      </c>
      <c r="D7" s="125" t="s">
        <v>2</v>
      </c>
      <c r="E7" s="126"/>
      <c r="F7" s="30" t="s">
        <v>17</v>
      </c>
      <c r="G7" s="30" t="s">
        <v>205</v>
      </c>
      <c r="H7" s="29" t="s">
        <v>204</v>
      </c>
      <c r="I7" s="29" t="s">
        <v>203</v>
      </c>
      <c r="J7" s="127" t="s">
        <v>202</v>
      </c>
      <c r="K7" s="128"/>
      <c r="L7" s="127" t="s">
        <v>201</v>
      </c>
      <c r="M7" s="128"/>
      <c r="N7" s="127" t="s">
        <v>200</v>
      </c>
      <c r="O7" s="128"/>
      <c r="P7" s="34"/>
      <c r="Q7" s="28" t="s">
        <v>213</v>
      </c>
      <c r="R7" s="27" t="s">
        <v>214</v>
      </c>
    </row>
    <row r="8" spans="2:18" ht="15.75">
      <c r="B8" s="8">
        <v>1</v>
      </c>
      <c r="C8" s="26" t="s">
        <v>199</v>
      </c>
      <c r="D8" s="105"/>
      <c r="E8" s="105"/>
      <c r="F8" s="17"/>
      <c r="G8" s="17"/>
      <c r="H8" s="17"/>
      <c r="I8" s="17"/>
      <c r="J8" s="106"/>
      <c r="K8" s="106"/>
      <c r="L8" s="82"/>
      <c r="M8" s="89"/>
      <c r="N8" s="82"/>
      <c r="O8" s="83"/>
      <c r="P8" s="35"/>
    </row>
    <row r="9" spans="2:18" ht="15.75">
      <c r="B9" s="11">
        <v>1.1000000000000001</v>
      </c>
      <c r="C9" s="16" t="s">
        <v>198</v>
      </c>
      <c r="D9" s="105" t="s">
        <v>197</v>
      </c>
      <c r="E9" s="105"/>
      <c r="F9" s="17">
        <v>115</v>
      </c>
      <c r="G9" s="17" t="s">
        <v>23</v>
      </c>
      <c r="H9" s="17">
        <v>49</v>
      </c>
      <c r="I9" s="12">
        <f>F9-H9</f>
        <v>66</v>
      </c>
      <c r="J9" s="87" t="s">
        <v>196</v>
      </c>
      <c r="K9" s="88"/>
      <c r="L9" s="82" t="s">
        <v>195</v>
      </c>
      <c r="M9" s="89"/>
      <c r="N9" s="82"/>
      <c r="O9" s="83"/>
      <c r="P9" s="35"/>
    </row>
    <row r="10" spans="2:18" ht="15.75">
      <c r="B10" s="11">
        <v>1.2</v>
      </c>
      <c r="C10" s="16"/>
      <c r="D10" s="103" t="s">
        <v>194</v>
      </c>
      <c r="E10" s="104"/>
      <c r="F10" s="17">
        <v>101</v>
      </c>
      <c r="G10" s="6" t="s">
        <v>23</v>
      </c>
      <c r="H10" s="17">
        <v>36</v>
      </c>
      <c r="I10" s="12">
        <f>F10-H10</f>
        <v>65</v>
      </c>
      <c r="J10" s="87" t="s">
        <v>188</v>
      </c>
      <c r="K10" s="88"/>
      <c r="L10" s="82"/>
      <c r="M10" s="89"/>
      <c r="N10" s="82"/>
      <c r="O10" s="83"/>
      <c r="P10" s="35"/>
    </row>
    <row r="11" spans="2:18" ht="15.75">
      <c r="B11" s="11">
        <v>1.4</v>
      </c>
      <c r="C11" s="16" t="s">
        <v>193</v>
      </c>
      <c r="D11" s="103" t="s">
        <v>192</v>
      </c>
      <c r="E11" s="104"/>
      <c r="F11" s="17">
        <v>55</v>
      </c>
      <c r="G11" s="6" t="s">
        <v>23</v>
      </c>
      <c r="H11" s="17">
        <v>55</v>
      </c>
      <c r="I11" s="12">
        <f>F11-H11</f>
        <v>0</v>
      </c>
      <c r="J11" s="87" t="s">
        <v>191</v>
      </c>
      <c r="K11" s="88"/>
      <c r="L11" s="82" t="s">
        <v>190</v>
      </c>
      <c r="M11" s="89"/>
      <c r="N11" s="82"/>
      <c r="O11" s="83"/>
      <c r="P11" s="35"/>
    </row>
    <row r="12" spans="2:18" ht="15.75">
      <c r="B12" s="11">
        <v>1.5</v>
      </c>
      <c r="C12" s="16"/>
      <c r="D12" s="103" t="s">
        <v>189</v>
      </c>
      <c r="E12" s="104"/>
      <c r="F12" s="17">
        <v>47</v>
      </c>
      <c r="G12" s="6" t="s">
        <v>23</v>
      </c>
      <c r="H12" s="17">
        <v>47</v>
      </c>
      <c r="I12" s="12">
        <f>F12-H12</f>
        <v>0</v>
      </c>
      <c r="J12" s="87" t="s">
        <v>188</v>
      </c>
      <c r="K12" s="88"/>
      <c r="L12" s="82"/>
      <c r="M12" s="89"/>
      <c r="N12" s="82"/>
      <c r="O12" s="83"/>
      <c r="P12" s="35"/>
    </row>
    <row r="13" spans="2:18" ht="15.75">
      <c r="B13" s="11"/>
      <c r="C13" s="10"/>
      <c r="D13" s="87"/>
      <c r="E13" s="88"/>
      <c r="F13" s="17"/>
      <c r="G13" s="6"/>
      <c r="H13" s="17"/>
      <c r="I13" s="12"/>
      <c r="J13" s="87"/>
      <c r="K13" s="88"/>
      <c r="L13" s="82"/>
      <c r="M13" s="89"/>
      <c r="N13" s="82"/>
      <c r="O13" s="83"/>
      <c r="P13" s="35"/>
    </row>
    <row r="14" spans="2:18" ht="15.75">
      <c r="B14" s="8">
        <v>2</v>
      </c>
      <c r="C14" s="14" t="s">
        <v>18</v>
      </c>
      <c r="D14" s="87"/>
      <c r="E14" s="88"/>
      <c r="F14" s="17"/>
      <c r="G14" s="6"/>
      <c r="H14" s="17"/>
      <c r="I14" s="12"/>
      <c r="J14" s="87"/>
      <c r="K14" s="88"/>
      <c r="L14" s="82"/>
      <c r="M14" s="89"/>
      <c r="N14" s="82"/>
      <c r="O14" s="83"/>
      <c r="P14" s="35"/>
    </row>
    <row r="15" spans="2:18" ht="15.75">
      <c r="B15" s="11">
        <v>2.1</v>
      </c>
      <c r="C15" s="10" t="s">
        <v>187</v>
      </c>
      <c r="D15" s="87" t="s">
        <v>186</v>
      </c>
      <c r="E15" s="88"/>
      <c r="F15" s="17">
        <v>23</v>
      </c>
      <c r="G15" s="6" t="s">
        <v>23</v>
      </c>
      <c r="H15" s="17">
        <v>12</v>
      </c>
      <c r="I15" s="12">
        <f t="shared" ref="I15:I33" si="0">F15-H15</f>
        <v>11</v>
      </c>
      <c r="J15" s="87" t="s">
        <v>185</v>
      </c>
      <c r="K15" s="88"/>
      <c r="L15" s="82" t="s">
        <v>184</v>
      </c>
      <c r="M15" s="89"/>
      <c r="N15" s="82"/>
      <c r="O15" s="83"/>
      <c r="P15" s="35">
        <v>11</v>
      </c>
      <c r="Q15" s="2">
        <f>Details!H22</f>
        <v>10035.991334543472</v>
      </c>
      <c r="R15" s="1">
        <f>I15*Q15/1000</f>
        <v>110.39590467997819</v>
      </c>
    </row>
    <row r="16" spans="2:18" ht="15.75">
      <c r="B16" s="11">
        <v>2.2000000000000002</v>
      </c>
      <c r="C16" s="10" t="s">
        <v>183</v>
      </c>
      <c r="D16" s="87" t="s">
        <v>182</v>
      </c>
      <c r="E16" s="88"/>
      <c r="F16" s="17">
        <v>8</v>
      </c>
      <c r="G16" s="6" t="s">
        <v>23</v>
      </c>
      <c r="H16" s="17">
        <v>7</v>
      </c>
      <c r="I16" s="12">
        <f t="shared" si="0"/>
        <v>1</v>
      </c>
      <c r="J16" s="87" t="s">
        <v>68</v>
      </c>
      <c r="K16" s="88"/>
      <c r="L16" s="82" t="s">
        <v>178</v>
      </c>
      <c r="M16" s="89"/>
      <c r="N16" s="82"/>
      <c r="O16" s="83"/>
      <c r="P16" s="35"/>
      <c r="R16" s="25"/>
    </row>
    <row r="17" spans="2:18" ht="15.75">
      <c r="B17" s="11">
        <v>2.2999999999999998</v>
      </c>
      <c r="C17" s="10" t="s">
        <v>181</v>
      </c>
      <c r="D17" s="87" t="s">
        <v>179</v>
      </c>
      <c r="E17" s="88"/>
      <c r="F17" s="17">
        <v>1</v>
      </c>
      <c r="G17" s="6" t="s">
        <v>23</v>
      </c>
      <c r="H17" s="17">
        <v>0</v>
      </c>
      <c r="I17" s="12">
        <f t="shared" si="0"/>
        <v>1</v>
      </c>
      <c r="J17" s="87" t="s">
        <v>68</v>
      </c>
      <c r="K17" s="88"/>
      <c r="L17" s="82" t="s">
        <v>178</v>
      </c>
      <c r="M17" s="89"/>
      <c r="N17" s="82"/>
      <c r="O17" s="83"/>
      <c r="P17" s="35"/>
      <c r="R17" s="25"/>
    </row>
    <row r="18" spans="2:18" ht="15.75">
      <c r="B18" s="11">
        <v>2.4</v>
      </c>
      <c r="C18" s="10" t="s">
        <v>180</v>
      </c>
      <c r="D18" s="87" t="s">
        <v>179</v>
      </c>
      <c r="E18" s="88"/>
      <c r="F18" s="17">
        <v>2</v>
      </c>
      <c r="G18" s="6" t="s">
        <v>23</v>
      </c>
      <c r="H18" s="17">
        <v>0</v>
      </c>
      <c r="I18" s="12">
        <f t="shared" si="0"/>
        <v>2</v>
      </c>
      <c r="J18" s="87" t="s">
        <v>68</v>
      </c>
      <c r="K18" s="88"/>
      <c r="L18" s="82" t="s">
        <v>178</v>
      </c>
      <c r="M18" s="89"/>
      <c r="N18" s="82"/>
      <c r="O18" s="83"/>
      <c r="P18" s="35"/>
      <c r="R18" s="25"/>
    </row>
    <row r="19" spans="2:18" ht="15.75">
      <c r="B19" s="11" t="s">
        <v>177</v>
      </c>
      <c r="C19" s="24" t="s">
        <v>176</v>
      </c>
      <c r="D19" s="87" t="s">
        <v>175</v>
      </c>
      <c r="E19" s="88"/>
      <c r="F19" s="17">
        <v>52</v>
      </c>
      <c r="G19" s="6" t="s">
        <v>23</v>
      </c>
      <c r="H19" s="17">
        <v>33</v>
      </c>
      <c r="I19" s="12">
        <f t="shared" si="0"/>
        <v>19</v>
      </c>
      <c r="J19" s="87"/>
      <c r="K19" s="88"/>
      <c r="L19" s="82"/>
      <c r="M19" s="89"/>
      <c r="N19" s="82"/>
      <c r="O19" s="83"/>
      <c r="P19" s="35"/>
      <c r="R19" s="25"/>
    </row>
    <row r="20" spans="2:18" ht="15.75">
      <c r="B20" s="11">
        <v>2.5</v>
      </c>
      <c r="C20" s="24" t="s">
        <v>174</v>
      </c>
      <c r="D20" s="87" t="s">
        <v>173</v>
      </c>
      <c r="E20" s="88"/>
      <c r="F20" s="17">
        <v>636</v>
      </c>
      <c r="G20" s="6" t="s">
        <v>5</v>
      </c>
      <c r="H20" s="17">
        <v>343</v>
      </c>
      <c r="I20" s="12">
        <f t="shared" si="0"/>
        <v>293</v>
      </c>
      <c r="J20" s="87" t="s">
        <v>172</v>
      </c>
      <c r="K20" s="88"/>
      <c r="L20" s="82" t="s">
        <v>171</v>
      </c>
      <c r="M20" s="89"/>
      <c r="N20" s="82"/>
      <c r="O20" s="83"/>
      <c r="P20" s="35"/>
    </row>
    <row r="21" spans="2:18" ht="15.75">
      <c r="B21" s="11">
        <v>2.6</v>
      </c>
      <c r="C21" s="24" t="s">
        <v>170</v>
      </c>
      <c r="D21" s="87" t="s">
        <v>169</v>
      </c>
      <c r="E21" s="88"/>
      <c r="F21" s="17">
        <v>52</v>
      </c>
      <c r="G21" s="23" t="s">
        <v>23</v>
      </c>
      <c r="H21" s="17">
        <v>33</v>
      </c>
      <c r="I21" s="12">
        <f t="shared" si="0"/>
        <v>19</v>
      </c>
      <c r="J21" s="87" t="s">
        <v>156</v>
      </c>
      <c r="K21" s="88"/>
      <c r="L21" s="82" t="s">
        <v>168</v>
      </c>
      <c r="M21" s="89"/>
      <c r="N21" s="82"/>
      <c r="O21" s="83"/>
      <c r="P21" s="35"/>
    </row>
    <row r="22" spans="2:18" ht="15.75">
      <c r="B22" s="11"/>
      <c r="C22" s="24"/>
      <c r="D22" s="87" t="s">
        <v>167</v>
      </c>
      <c r="E22" s="88"/>
      <c r="F22" s="17">
        <v>12</v>
      </c>
      <c r="G22" s="23" t="s">
        <v>23</v>
      </c>
      <c r="H22" s="17">
        <v>12</v>
      </c>
      <c r="I22" s="12">
        <f t="shared" si="0"/>
        <v>0</v>
      </c>
      <c r="J22" s="87" t="s">
        <v>156</v>
      </c>
      <c r="K22" s="88"/>
      <c r="L22" s="82" t="s">
        <v>166</v>
      </c>
      <c r="M22" s="89"/>
      <c r="N22" s="82"/>
      <c r="O22" s="83"/>
      <c r="P22" s="35"/>
    </row>
    <row r="23" spans="2:18" ht="15.75">
      <c r="B23" s="11"/>
      <c r="C23" s="24"/>
      <c r="D23" s="87" t="s">
        <v>165</v>
      </c>
      <c r="E23" s="88"/>
      <c r="F23" s="17">
        <v>12</v>
      </c>
      <c r="G23" s="23" t="s">
        <v>23</v>
      </c>
      <c r="H23" s="17">
        <v>12</v>
      </c>
      <c r="I23" s="12">
        <f t="shared" si="0"/>
        <v>0</v>
      </c>
      <c r="J23" s="87" t="s">
        <v>156</v>
      </c>
      <c r="K23" s="88"/>
      <c r="L23" s="82" t="s">
        <v>164</v>
      </c>
      <c r="M23" s="89"/>
      <c r="N23" s="82"/>
      <c r="O23" s="83"/>
      <c r="P23" s="35"/>
    </row>
    <row r="24" spans="2:18" ht="15.75">
      <c r="B24" s="11"/>
      <c r="C24" s="24"/>
      <c r="D24" s="87" t="s">
        <v>163</v>
      </c>
      <c r="E24" s="88"/>
      <c r="F24" s="17">
        <v>6</v>
      </c>
      <c r="G24" s="23" t="s">
        <v>23</v>
      </c>
      <c r="H24" s="17">
        <v>6</v>
      </c>
      <c r="I24" s="12">
        <f t="shared" si="0"/>
        <v>0</v>
      </c>
      <c r="J24" s="87" t="s">
        <v>156</v>
      </c>
      <c r="K24" s="88"/>
      <c r="L24" s="82" t="s">
        <v>162</v>
      </c>
      <c r="M24" s="89"/>
      <c r="N24" s="82"/>
      <c r="O24" s="83"/>
      <c r="P24" s="35"/>
    </row>
    <row r="25" spans="2:18" ht="15.75">
      <c r="B25" s="11"/>
      <c r="C25" s="24"/>
      <c r="D25" s="87" t="s">
        <v>161</v>
      </c>
      <c r="E25" s="88"/>
      <c r="F25" s="17">
        <v>70</v>
      </c>
      <c r="G25" s="23" t="s">
        <v>23</v>
      </c>
      <c r="H25" s="17">
        <v>20</v>
      </c>
      <c r="I25" s="12">
        <f t="shared" si="0"/>
        <v>50</v>
      </c>
      <c r="J25" s="87" t="s">
        <v>156</v>
      </c>
      <c r="K25" s="88"/>
      <c r="L25" s="82" t="s">
        <v>160</v>
      </c>
      <c r="M25" s="89"/>
      <c r="N25" s="82"/>
      <c r="O25" s="83"/>
      <c r="P25" s="35"/>
    </row>
    <row r="26" spans="2:18" ht="15.75">
      <c r="B26" s="11"/>
      <c r="C26" s="24"/>
      <c r="D26" s="87" t="s">
        <v>159</v>
      </c>
      <c r="E26" s="88"/>
      <c r="F26" s="17">
        <v>70</v>
      </c>
      <c r="G26" s="23" t="s">
        <v>23</v>
      </c>
      <c r="H26" s="17">
        <v>20</v>
      </c>
      <c r="I26" s="12">
        <f t="shared" si="0"/>
        <v>50</v>
      </c>
      <c r="J26" s="87" t="s">
        <v>156</v>
      </c>
      <c r="K26" s="88"/>
      <c r="L26" s="82" t="s">
        <v>158</v>
      </c>
      <c r="M26" s="89"/>
      <c r="N26" s="82"/>
      <c r="O26" s="83"/>
      <c r="P26" s="35"/>
    </row>
    <row r="27" spans="2:18" ht="15.75">
      <c r="B27" s="11"/>
      <c r="C27" s="24"/>
      <c r="D27" s="87" t="s">
        <v>157</v>
      </c>
      <c r="E27" s="88"/>
      <c r="F27" s="17">
        <v>36</v>
      </c>
      <c r="G27" s="23" t="s">
        <v>23</v>
      </c>
      <c r="H27" s="17">
        <v>15</v>
      </c>
      <c r="I27" s="12">
        <f t="shared" si="0"/>
        <v>21</v>
      </c>
      <c r="J27" s="87" t="s">
        <v>156</v>
      </c>
      <c r="K27" s="88"/>
      <c r="L27" s="82" t="s">
        <v>155</v>
      </c>
      <c r="M27" s="89"/>
      <c r="N27" s="82"/>
      <c r="O27" s="83"/>
      <c r="P27" s="35"/>
    </row>
    <row r="28" spans="2:18" ht="15.75">
      <c r="B28" s="11">
        <v>2.7</v>
      </c>
      <c r="C28" s="10" t="s">
        <v>154</v>
      </c>
      <c r="D28" s="87" t="s">
        <v>153</v>
      </c>
      <c r="E28" s="88"/>
      <c r="F28" s="17">
        <v>4</v>
      </c>
      <c r="G28" s="6" t="s">
        <v>23</v>
      </c>
      <c r="H28" s="17">
        <v>4</v>
      </c>
      <c r="I28" s="12">
        <f t="shared" si="0"/>
        <v>0</v>
      </c>
      <c r="J28" s="87"/>
      <c r="K28" s="88"/>
      <c r="L28" s="82" t="s">
        <v>57</v>
      </c>
      <c r="M28" s="89"/>
      <c r="N28" s="82"/>
      <c r="O28" s="83"/>
      <c r="P28" s="35"/>
    </row>
    <row r="29" spans="2:18" ht="15.75">
      <c r="B29" s="11" t="s">
        <v>152</v>
      </c>
      <c r="C29" s="10" t="s">
        <v>151</v>
      </c>
      <c r="D29" s="87" t="s">
        <v>150</v>
      </c>
      <c r="E29" s="88"/>
      <c r="F29" s="17">
        <v>8</v>
      </c>
      <c r="G29" s="6" t="s">
        <v>23</v>
      </c>
      <c r="H29" s="17">
        <v>8</v>
      </c>
      <c r="I29" s="12">
        <f t="shared" si="0"/>
        <v>0</v>
      </c>
      <c r="J29" s="87" t="s">
        <v>116</v>
      </c>
      <c r="K29" s="88"/>
      <c r="L29" s="82" t="s">
        <v>139</v>
      </c>
      <c r="M29" s="89"/>
      <c r="N29" s="82"/>
      <c r="O29" s="83"/>
      <c r="P29" s="35"/>
    </row>
    <row r="30" spans="2:18" ht="15.75">
      <c r="B30" s="13" t="s">
        <v>149</v>
      </c>
      <c r="C30" s="10" t="s">
        <v>148</v>
      </c>
      <c r="D30" s="87" t="s">
        <v>147</v>
      </c>
      <c r="E30" s="88"/>
      <c r="F30" s="17">
        <v>8</v>
      </c>
      <c r="G30" s="6" t="s">
        <v>23</v>
      </c>
      <c r="H30" s="17">
        <v>8</v>
      </c>
      <c r="I30" s="12">
        <f t="shared" si="0"/>
        <v>0</v>
      </c>
      <c r="J30" s="87" t="s">
        <v>68</v>
      </c>
      <c r="K30" s="88"/>
      <c r="L30" s="82" t="s">
        <v>139</v>
      </c>
      <c r="M30" s="89"/>
      <c r="N30" s="82"/>
      <c r="O30" s="83"/>
      <c r="P30" s="35"/>
    </row>
    <row r="31" spans="2:18" ht="15.75">
      <c r="B31" s="13" t="s">
        <v>146</v>
      </c>
      <c r="C31" s="10" t="s">
        <v>142</v>
      </c>
      <c r="D31" s="101" t="s">
        <v>145</v>
      </c>
      <c r="E31" s="102"/>
      <c r="F31" s="17">
        <v>32</v>
      </c>
      <c r="G31" s="6" t="s">
        <v>23</v>
      </c>
      <c r="H31" s="17">
        <v>32</v>
      </c>
      <c r="I31" s="12">
        <f t="shared" si="0"/>
        <v>0</v>
      </c>
      <c r="J31" s="87" t="s">
        <v>144</v>
      </c>
      <c r="K31" s="88"/>
      <c r="L31" s="82" t="s">
        <v>139</v>
      </c>
      <c r="M31" s="89"/>
      <c r="N31" s="82"/>
      <c r="O31" s="83"/>
      <c r="P31" s="35"/>
    </row>
    <row r="32" spans="2:18" ht="15.75">
      <c r="B32" s="13" t="s">
        <v>143</v>
      </c>
      <c r="C32" s="10" t="s">
        <v>142</v>
      </c>
      <c r="D32" s="10" t="s">
        <v>141</v>
      </c>
      <c r="E32" s="16"/>
      <c r="F32" s="17">
        <v>32</v>
      </c>
      <c r="G32" s="6" t="s">
        <v>23</v>
      </c>
      <c r="H32" s="17">
        <v>32</v>
      </c>
      <c r="I32" s="12">
        <f t="shared" si="0"/>
        <v>0</v>
      </c>
      <c r="J32" s="87" t="s">
        <v>140</v>
      </c>
      <c r="K32" s="88"/>
      <c r="L32" s="82" t="s">
        <v>139</v>
      </c>
      <c r="M32" s="89"/>
      <c r="N32" s="82"/>
      <c r="O32" s="83"/>
      <c r="P32" s="35"/>
    </row>
    <row r="33" spans="2:16" ht="15.75">
      <c r="B33" s="11">
        <v>2.9</v>
      </c>
      <c r="C33" s="10" t="s">
        <v>138</v>
      </c>
      <c r="D33" s="87" t="s">
        <v>137</v>
      </c>
      <c r="E33" s="88"/>
      <c r="F33" s="17" t="s">
        <v>136</v>
      </c>
      <c r="G33" s="6" t="s">
        <v>5</v>
      </c>
      <c r="H33" s="17">
        <v>1610</v>
      </c>
      <c r="I33" s="12">
        <f t="shared" si="0"/>
        <v>1340</v>
      </c>
      <c r="J33" s="87" t="s">
        <v>135</v>
      </c>
      <c r="K33" s="88"/>
      <c r="L33" s="82" t="s">
        <v>134</v>
      </c>
      <c r="M33" s="89"/>
      <c r="N33" s="97"/>
      <c r="O33" s="98"/>
      <c r="P33" s="36"/>
    </row>
    <row r="34" spans="2:16" ht="15.75">
      <c r="B34" s="22">
        <v>2.1</v>
      </c>
      <c r="C34" s="10" t="s">
        <v>133</v>
      </c>
      <c r="D34" s="87"/>
      <c r="E34" s="88"/>
      <c r="F34" s="17"/>
      <c r="G34" s="6"/>
      <c r="H34" s="17"/>
      <c r="I34" s="12"/>
      <c r="J34" s="87"/>
      <c r="K34" s="88"/>
      <c r="L34" s="82"/>
      <c r="M34" s="89"/>
      <c r="N34" s="99"/>
      <c r="O34" s="100"/>
      <c r="P34" s="36"/>
    </row>
    <row r="35" spans="2:16" ht="15.75">
      <c r="B35" s="22"/>
      <c r="C35" s="10" t="s">
        <v>132</v>
      </c>
      <c r="D35" s="87" t="s">
        <v>131</v>
      </c>
      <c r="E35" s="88"/>
      <c r="F35" s="17">
        <v>74</v>
      </c>
      <c r="G35" s="6" t="s">
        <v>23</v>
      </c>
      <c r="H35" s="17">
        <v>0</v>
      </c>
      <c r="I35" s="12">
        <f t="shared" ref="I35:I56" si="1">F35-H35</f>
        <v>74</v>
      </c>
      <c r="J35" s="87" t="s">
        <v>126</v>
      </c>
      <c r="K35" s="88"/>
      <c r="L35" s="82" t="s">
        <v>32</v>
      </c>
      <c r="M35" s="89"/>
      <c r="N35" s="99"/>
      <c r="O35" s="100"/>
      <c r="P35" s="36"/>
    </row>
    <row r="36" spans="2:16" ht="15.75">
      <c r="B36" s="22"/>
      <c r="C36" s="10" t="s">
        <v>130</v>
      </c>
      <c r="D36" s="87" t="s">
        <v>129</v>
      </c>
      <c r="E36" s="88"/>
      <c r="F36" s="17">
        <v>74</v>
      </c>
      <c r="G36" s="6" t="s">
        <v>23</v>
      </c>
      <c r="H36" s="17">
        <v>0</v>
      </c>
      <c r="I36" s="12">
        <f t="shared" si="1"/>
        <v>74</v>
      </c>
      <c r="J36" s="87" t="s">
        <v>126</v>
      </c>
      <c r="K36" s="88"/>
      <c r="L36" s="82" t="s">
        <v>32</v>
      </c>
      <c r="M36" s="89"/>
      <c r="N36" s="99"/>
      <c r="O36" s="100"/>
      <c r="P36" s="36"/>
    </row>
    <row r="37" spans="2:16" ht="15.75">
      <c r="B37" s="22"/>
      <c r="C37" s="10" t="s">
        <v>128</v>
      </c>
      <c r="D37" s="87" t="s">
        <v>127</v>
      </c>
      <c r="E37" s="88"/>
      <c r="F37" s="17">
        <v>148</v>
      </c>
      <c r="G37" s="6" t="s">
        <v>23</v>
      </c>
      <c r="H37" s="17">
        <v>0</v>
      </c>
      <c r="I37" s="12">
        <f t="shared" si="1"/>
        <v>148</v>
      </c>
      <c r="J37" s="87" t="s">
        <v>126</v>
      </c>
      <c r="K37" s="88"/>
      <c r="L37" s="82" t="s">
        <v>32</v>
      </c>
      <c r="M37" s="89"/>
      <c r="N37" s="99"/>
      <c r="O37" s="100"/>
      <c r="P37" s="36"/>
    </row>
    <row r="38" spans="2:16" ht="15.75">
      <c r="B38" s="22"/>
      <c r="C38" s="10" t="s">
        <v>125</v>
      </c>
      <c r="D38" s="20" t="s">
        <v>124</v>
      </c>
      <c r="E38" s="19"/>
      <c r="F38" s="17">
        <v>1332</v>
      </c>
      <c r="G38" s="6" t="s">
        <v>23</v>
      </c>
      <c r="H38" s="17">
        <v>727</v>
      </c>
      <c r="I38" s="12">
        <f t="shared" si="1"/>
        <v>605</v>
      </c>
      <c r="J38" s="20" t="s">
        <v>123</v>
      </c>
      <c r="K38" s="19"/>
      <c r="L38" s="82" t="s">
        <v>32</v>
      </c>
      <c r="M38" s="89"/>
      <c r="N38" s="99"/>
      <c r="O38" s="100"/>
      <c r="P38" s="36"/>
    </row>
    <row r="39" spans="2:16" ht="15.75">
      <c r="B39" s="11">
        <v>2.11</v>
      </c>
      <c r="C39" s="10" t="s">
        <v>122</v>
      </c>
      <c r="D39" s="87" t="s">
        <v>121</v>
      </c>
      <c r="E39" s="88"/>
      <c r="F39" s="17" t="s">
        <v>120</v>
      </c>
      <c r="G39" s="6" t="s">
        <v>23</v>
      </c>
      <c r="H39" s="17"/>
      <c r="I39" s="12">
        <f t="shared" si="1"/>
        <v>8</v>
      </c>
      <c r="J39" s="87" t="s">
        <v>119</v>
      </c>
      <c r="K39" s="88"/>
      <c r="L39" s="82" t="s">
        <v>32</v>
      </c>
      <c r="M39" s="89"/>
      <c r="N39" s="82"/>
      <c r="O39" s="83"/>
      <c r="P39" s="35"/>
    </row>
    <row r="40" spans="2:16" ht="15.75">
      <c r="B40" s="11">
        <v>2.12</v>
      </c>
      <c r="C40" s="10" t="s">
        <v>118</v>
      </c>
      <c r="D40" s="87" t="s">
        <v>117</v>
      </c>
      <c r="E40" s="88"/>
      <c r="F40" s="17">
        <v>16</v>
      </c>
      <c r="G40" s="6" t="s">
        <v>23</v>
      </c>
      <c r="H40" s="17"/>
      <c r="I40" s="12">
        <f t="shared" si="1"/>
        <v>16</v>
      </c>
      <c r="J40" s="87" t="s">
        <v>116</v>
      </c>
      <c r="K40" s="88"/>
      <c r="L40" s="82" t="s">
        <v>32</v>
      </c>
      <c r="M40" s="89"/>
      <c r="N40" s="82"/>
      <c r="O40" s="83"/>
      <c r="P40" s="35"/>
    </row>
    <row r="41" spans="2:16" ht="15.75">
      <c r="B41" s="11">
        <v>2.13</v>
      </c>
      <c r="C41" s="10" t="s">
        <v>115</v>
      </c>
      <c r="D41" s="87" t="s">
        <v>114</v>
      </c>
      <c r="E41" s="88"/>
      <c r="F41" s="17" t="s">
        <v>74</v>
      </c>
      <c r="G41" s="6" t="s">
        <v>113</v>
      </c>
      <c r="H41" s="17">
        <v>0.55000000000000004</v>
      </c>
      <c r="I41" s="12">
        <f t="shared" si="1"/>
        <v>0.44999999999999996</v>
      </c>
      <c r="J41" s="87" t="s">
        <v>112</v>
      </c>
      <c r="K41" s="88"/>
      <c r="L41" s="82" t="s">
        <v>111</v>
      </c>
      <c r="M41" s="89"/>
      <c r="N41" s="82"/>
      <c r="O41" s="83"/>
      <c r="P41" s="35"/>
    </row>
    <row r="42" spans="2:16" ht="15.75">
      <c r="B42" s="11">
        <v>2.14</v>
      </c>
      <c r="C42" s="10" t="s">
        <v>109</v>
      </c>
      <c r="D42" s="87" t="s">
        <v>110</v>
      </c>
      <c r="E42" s="88"/>
      <c r="F42" s="17" t="s">
        <v>107</v>
      </c>
      <c r="G42" s="6" t="s">
        <v>23</v>
      </c>
      <c r="H42" s="17">
        <v>15</v>
      </c>
      <c r="I42" s="12">
        <f t="shared" si="1"/>
        <v>3</v>
      </c>
      <c r="J42" s="87" t="s">
        <v>106</v>
      </c>
      <c r="K42" s="88"/>
      <c r="L42" s="82" t="s">
        <v>98</v>
      </c>
      <c r="M42" s="89"/>
      <c r="N42" s="82"/>
      <c r="O42" s="83"/>
      <c r="P42" s="35"/>
    </row>
    <row r="43" spans="2:16" ht="15.75">
      <c r="B43" s="11">
        <v>2.15</v>
      </c>
      <c r="C43" s="10" t="s">
        <v>109</v>
      </c>
      <c r="D43" s="87" t="s">
        <v>108</v>
      </c>
      <c r="E43" s="88"/>
      <c r="F43" s="17" t="s">
        <v>107</v>
      </c>
      <c r="G43" s="6" t="s">
        <v>23</v>
      </c>
      <c r="H43" s="17">
        <v>15</v>
      </c>
      <c r="I43" s="12">
        <f t="shared" si="1"/>
        <v>3</v>
      </c>
      <c r="J43" s="87" t="s">
        <v>106</v>
      </c>
      <c r="K43" s="88"/>
      <c r="L43" s="82" t="s">
        <v>98</v>
      </c>
      <c r="M43" s="89"/>
      <c r="N43" s="82"/>
      <c r="O43" s="83"/>
      <c r="P43" s="35"/>
    </row>
    <row r="44" spans="2:16" ht="15.75">
      <c r="B44" s="11">
        <v>2.16</v>
      </c>
      <c r="C44" s="10" t="s">
        <v>105</v>
      </c>
      <c r="D44" s="87" t="s">
        <v>104</v>
      </c>
      <c r="E44" s="88"/>
      <c r="F44" s="17" t="s">
        <v>103</v>
      </c>
      <c r="G44" s="6" t="s">
        <v>23</v>
      </c>
      <c r="H44" s="17">
        <v>88</v>
      </c>
      <c r="I44" s="12">
        <f t="shared" si="1"/>
        <v>74</v>
      </c>
      <c r="J44" s="87" t="s">
        <v>99</v>
      </c>
      <c r="K44" s="88"/>
      <c r="L44" s="82" t="s">
        <v>98</v>
      </c>
      <c r="M44" s="89"/>
      <c r="N44" s="82"/>
      <c r="O44" s="83"/>
      <c r="P44" s="35"/>
    </row>
    <row r="45" spans="2:16" ht="15.75">
      <c r="B45" s="11">
        <v>2.17</v>
      </c>
      <c r="C45" s="10" t="s">
        <v>102</v>
      </c>
      <c r="D45" s="87" t="s">
        <v>101</v>
      </c>
      <c r="E45" s="88"/>
      <c r="F45" s="17" t="s">
        <v>100</v>
      </c>
      <c r="G45" s="6" t="s">
        <v>23</v>
      </c>
      <c r="H45" s="17">
        <v>105</v>
      </c>
      <c r="I45" s="12">
        <f t="shared" si="1"/>
        <v>21</v>
      </c>
      <c r="J45" s="87" t="s">
        <v>99</v>
      </c>
      <c r="K45" s="88"/>
      <c r="L45" s="82" t="s">
        <v>98</v>
      </c>
      <c r="M45" s="89"/>
      <c r="N45" s="82"/>
      <c r="O45" s="83"/>
      <c r="P45" s="35"/>
    </row>
    <row r="46" spans="2:16" ht="15.75">
      <c r="B46" s="11">
        <v>2.1800000000000002</v>
      </c>
      <c r="C46" s="10" t="s">
        <v>89</v>
      </c>
      <c r="D46" s="87" t="s">
        <v>97</v>
      </c>
      <c r="E46" s="88"/>
      <c r="F46" s="17"/>
      <c r="G46" s="6" t="s">
        <v>23</v>
      </c>
      <c r="H46" s="17"/>
      <c r="I46" s="12">
        <f t="shared" si="1"/>
        <v>0</v>
      </c>
      <c r="J46" s="87" t="s">
        <v>81</v>
      </c>
      <c r="K46" s="88"/>
      <c r="L46" s="82" t="s">
        <v>96</v>
      </c>
      <c r="M46" s="89"/>
      <c r="N46" s="82"/>
      <c r="O46" s="83"/>
      <c r="P46" s="35"/>
    </row>
    <row r="47" spans="2:16" ht="15.75">
      <c r="B47" s="11">
        <v>2.19</v>
      </c>
      <c r="C47" s="10" t="s">
        <v>89</v>
      </c>
      <c r="D47" s="87" t="s">
        <v>95</v>
      </c>
      <c r="E47" s="88"/>
      <c r="F47" s="17"/>
      <c r="G47" s="6" t="s">
        <v>23</v>
      </c>
      <c r="H47" s="17"/>
      <c r="I47" s="12">
        <f t="shared" si="1"/>
        <v>0</v>
      </c>
      <c r="J47" s="87" t="s">
        <v>81</v>
      </c>
      <c r="K47" s="88"/>
      <c r="L47" s="82" t="s">
        <v>92</v>
      </c>
      <c r="M47" s="89"/>
      <c r="N47" s="82"/>
      <c r="O47" s="83"/>
      <c r="P47" s="35"/>
    </row>
    <row r="48" spans="2:16" ht="15.75">
      <c r="B48" s="11">
        <v>2.2000000000000002</v>
      </c>
      <c r="C48" s="10" t="s">
        <v>89</v>
      </c>
      <c r="D48" s="87" t="s">
        <v>94</v>
      </c>
      <c r="E48" s="88"/>
      <c r="F48" s="17"/>
      <c r="G48" s="6" t="s">
        <v>23</v>
      </c>
      <c r="H48" s="17"/>
      <c r="I48" s="12">
        <f t="shared" si="1"/>
        <v>0</v>
      </c>
      <c r="J48" s="87" t="s">
        <v>81</v>
      </c>
      <c r="K48" s="88"/>
      <c r="L48" s="82" t="s">
        <v>90</v>
      </c>
      <c r="M48" s="89"/>
      <c r="N48" s="82"/>
      <c r="O48" s="83"/>
      <c r="P48" s="35"/>
    </row>
    <row r="49" spans="2:16" ht="15.75">
      <c r="B49" s="11">
        <v>2.21</v>
      </c>
      <c r="C49" s="10" t="s">
        <v>89</v>
      </c>
      <c r="D49" s="87" t="s">
        <v>93</v>
      </c>
      <c r="E49" s="88"/>
      <c r="F49" s="17"/>
      <c r="G49" s="6" t="s">
        <v>23</v>
      </c>
      <c r="H49" s="17"/>
      <c r="I49" s="12">
        <f t="shared" si="1"/>
        <v>0</v>
      </c>
      <c r="J49" s="87" t="s">
        <v>81</v>
      </c>
      <c r="K49" s="88"/>
      <c r="L49" s="82" t="s">
        <v>92</v>
      </c>
      <c r="M49" s="89"/>
      <c r="N49" s="82"/>
      <c r="O49" s="83"/>
      <c r="P49" s="35"/>
    </row>
    <row r="50" spans="2:16" ht="15.75">
      <c r="B50" s="11">
        <v>2.2200000000000002</v>
      </c>
      <c r="C50" s="10" t="s">
        <v>89</v>
      </c>
      <c r="D50" s="87" t="s">
        <v>91</v>
      </c>
      <c r="E50" s="88"/>
      <c r="F50" s="17"/>
      <c r="G50" s="6" t="s">
        <v>23</v>
      </c>
      <c r="H50" s="17"/>
      <c r="I50" s="12">
        <f t="shared" si="1"/>
        <v>0</v>
      </c>
      <c r="J50" s="87" t="s">
        <v>81</v>
      </c>
      <c r="K50" s="88"/>
      <c r="L50" s="82" t="s">
        <v>90</v>
      </c>
      <c r="M50" s="89"/>
      <c r="N50" s="82"/>
      <c r="O50" s="83"/>
      <c r="P50" s="35"/>
    </row>
    <row r="51" spans="2:16" ht="15.75">
      <c r="B51" s="11">
        <v>2.23</v>
      </c>
      <c r="C51" s="10" t="s">
        <v>89</v>
      </c>
      <c r="D51" s="87" t="s">
        <v>88</v>
      </c>
      <c r="E51" s="88"/>
      <c r="F51" s="17"/>
      <c r="G51" s="6" t="s">
        <v>23</v>
      </c>
      <c r="H51" s="17"/>
      <c r="I51" s="12">
        <f t="shared" si="1"/>
        <v>0</v>
      </c>
      <c r="J51" s="87" t="s">
        <v>81</v>
      </c>
      <c r="K51" s="88"/>
      <c r="L51" s="82" t="s">
        <v>87</v>
      </c>
      <c r="M51" s="89"/>
      <c r="N51" s="82"/>
      <c r="O51" s="83"/>
      <c r="P51" s="35"/>
    </row>
    <row r="52" spans="2:16" ht="15.75">
      <c r="B52" s="11">
        <v>2.2400000000000002</v>
      </c>
      <c r="C52" s="10" t="s">
        <v>84</v>
      </c>
      <c r="D52" s="87" t="s">
        <v>86</v>
      </c>
      <c r="E52" s="88"/>
      <c r="F52" s="17" t="s">
        <v>82</v>
      </c>
      <c r="G52" s="6" t="s">
        <v>23</v>
      </c>
      <c r="H52" s="17">
        <v>0</v>
      </c>
      <c r="I52" s="12">
        <f t="shared" si="1"/>
        <v>2</v>
      </c>
      <c r="J52" s="87" t="s">
        <v>81</v>
      </c>
      <c r="K52" s="88"/>
      <c r="L52" s="82" t="s">
        <v>85</v>
      </c>
      <c r="M52" s="89"/>
      <c r="N52" s="82"/>
      <c r="O52" s="83"/>
      <c r="P52" s="35"/>
    </row>
    <row r="53" spans="2:16" ht="15.75">
      <c r="B53" s="11">
        <v>2.25</v>
      </c>
      <c r="C53" s="10" t="s">
        <v>84</v>
      </c>
      <c r="D53" s="87" t="s">
        <v>83</v>
      </c>
      <c r="E53" s="88"/>
      <c r="F53" s="17" t="s">
        <v>82</v>
      </c>
      <c r="G53" s="6" t="s">
        <v>23</v>
      </c>
      <c r="H53" s="17">
        <v>0</v>
      </c>
      <c r="I53" s="12">
        <f t="shared" si="1"/>
        <v>2</v>
      </c>
      <c r="J53" s="87" t="s">
        <v>81</v>
      </c>
      <c r="K53" s="88"/>
      <c r="L53" s="82" t="s">
        <v>80</v>
      </c>
      <c r="M53" s="89"/>
      <c r="N53" s="82"/>
      <c r="O53" s="83"/>
      <c r="P53" s="35"/>
    </row>
    <row r="54" spans="2:16" ht="15.75">
      <c r="B54" s="11">
        <v>2.2599999999999998</v>
      </c>
      <c r="C54" s="10" t="s">
        <v>79</v>
      </c>
      <c r="D54" s="87" t="s">
        <v>78</v>
      </c>
      <c r="E54" s="88"/>
      <c r="F54" s="17" t="s">
        <v>74</v>
      </c>
      <c r="G54" s="6" t="s">
        <v>23</v>
      </c>
      <c r="H54" s="17">
        <v>0</v>
      </c>
      <c r="I54" s="12">
        <f t="shared" si="1"/>
        <v>1</v>
      </c>
      <c r="J54" s="87" t="s">
        <v>77</v>
      </c>
      <c r="K54" s="88"/>
      <c r="L54" s="82"/>
      <c r="M54" s="89"/>
      <c r="N54" s="82"/>
      <c r="O54" s="83"/>
      <c r="P54" s="35"/>
    </row>
    <row r="55" spans="2:16" ht="15.75">
      <c r="B55" s="11" t="s">
        <v>76</v>
      </c>
      <c r="C55" s="10" t="s">
        <v>75</v>
      </c>
      <c r="D55" s="93"/>
      <c r="E55" s="94"/>
      <c r="F55" s="17" t="s">
        <v>74</v>
      </c>
      <c r="G55" s="6"/>
      <c r="H55" s="17">
        <v>0</v>
      </c>
      <c r="I55" s="12">
        <f t="shared" si="1"/>
        <v>1</v>
      </c>
      <c r="J55" s="95"/>
      <c r="K55" s="96"/>
      <c r="L55" s="82" t="s">
        <v>73</v>
      </c>
      <c r="M55" s="89"/>
      <c r="N55" s="82"/>
      <c r="O55" s="83"/>
      <c r="P55" s="35"/>
    </row>
    <row r="56" spans="2:16" ht="15.75">
      <c r="B56" s="11" t="s">
        <v>72</v>
      </c>
      <c r="C56" s="10" t="s">
        <v>71</v>
      </c>
      <c r="D56" s="10" t="s">
        <v>70</v>
      </c>
      <c r="E56" s="10"/>
      <c r="F56" s="17" t="s">
        <v>69</v>
      </c>
      <c r="G56" s="6" t="s">
        <v>23</v>
      </c>
      <c r="H56" s="17">
        <v>0</v>
      </c>
      <c r="I56" s="12">
        <f t="shared" si="1"/>
        <v>190</v>
      </c>
      <c r="J56" s="87" t="s">
        <v>68</v>
      </c>
      <c r="K56" s="88"/>
      <c r="L56" s="82" t="s">
        <v>21</v>
      </c>
      <c r="M56" s="89"/>
      <c r="N56" s="82"/>
      <c r="O56" s="83"/>
      <c r="P56" s="35"/>
    </row>
    <row r="57" spans="2:16" ht="15.75">
      <c r="B57" s="21"/>
      <c r="C57" s="14"/>
      <c r="D57" s="20"/>
      <c r="E57" s="19"/>
      <c r="F57" s="17"/>
      <c r="G57" s="6"/>
      <c r="H57" s="17"/>
      <c r="I57" s="12"/>
      <c r="J57" s="87"/>
      <c r="K57" s="88"/>
      <c r="L57" s="82"/>
      <c r="M57" s="89"/>
      <c r="N57" s="82"/>
      <c r="O57" s="83"/>
      <c r="P57" s="35"/>
    </row>
    <row r="58" spans="2:16" ht="15.75">
      <c r="B58" s="18"/>
      <c r="C58" s="10"/>
      <c r="D58" s="87"/>
      <c r="E58" s="88"/>
      <c r="F58" s="17"/>
      <c r="G58" s="6"/>
      <c r="H58" s="17"/>
      <c r="I58" s="12"/>
      <c r="J58" s="87"/>
      <c r="K58" s="88"/>
      <c r="L58" s="82"/>
      <c r="M58" s="89"/>
      <c r="N58" s="82"/>
      <c r="O58" s="83"/>
      <c r="P58" s="35"/>
    </row>
    <row r="59" spans="2:16" ht="15.75">
      <c r="B59" s="15">
        <v>3</v>
      </c>
      <c r="C59" s="14" t="s">
        <v>67</v>
      </c>
      <c r="D59" s="87"/>
      <c r="E59" s="88"/>
      <c r="F59" s="17"/>
      <c r="G59" s="6"/>
      <c r="H59" s="17"/>
      <c r="I59" s="12"/>
      <c r="J59" s="87"/>
      <c r="K59" s="88"/>
      <c r="L59" s="82"/>
      <c r="M59" s="89"/>
      <c r="N59" s="82"/>
      <c r="O59" s="83"/>
      <c r="P59" s="35"/>
    </row>
    <row r="60" spans="2:16" ht="15.75">
      <c r="B60" s="11">
        <v>3.1</v>
      </c>
      <c r="C60" s="10" t="s">
        <v>66</v>
      </c>
      <c r="D60" s="87" t="s">
        <v>65</v>
      </c>
      <c r="E60" s="88"/>
      <c r="F60" s="17">
        <v>1</v>
      </c>
      <c r="G60" s="6" t="s">
        <v>23</v>
      </c>
      <c r="H60" s="17">
        <v>0</v>
      </c>
      <c r="I60" s="12">
        <f>F60-H60</f>
        <v>1</v>
      </c>
      <c r="J60" s="87" t="s">
        <v>64</v>
      </c>
      <c r="K60" s="88"/>
      <c r="L60" s="82" t="s">
        <v>63</v>
      </c>
      <c r="M60" s="89"/>
      <c r="N60" s="82"/>
      <c r="O60" s="83"/>
      <c r="P60" s="35"/>
    </row>
    <row r="61" spans="2:16" ht="15.75">
      <c r="B61" s="11"/>
      <c r="C61" s="10"/>
      <c r="D61" s="87"/>
      <c r="E61" s="88"/>
      <c r="F61" s="6"/>
      <c r="G61" s="6"/>
      <c r="H61" s="6"/>
      <c r="I61" s="12"/>
      <c r="J61" s="87"/>
      <c r="K61" s="88"/>
      <c r="L61" s="82"/>
      <c r="M61" s="89"/>
      <c r="N61" s="82"/>
      <c r="O61" s="83"/>
      <c r="P61" s="35"/>
    </row>
    <row r="62" spans="2:16" ht="15.75">
      <c r="B62" s="15">
        <v>4</v>
      </c>
      <c r="C62" s="14" t="s">
        <v>62</v>
      </c>
      <c r="D62" s="87"/>
      <c r="E62" s="88"/>
      <c r="F62" s="6"/>
      <c r="G62" s="6"/>
      <c r="H62" s="6"/>
      <c r="I62" s="12"/>
      <c r="J62" s="87"/>
      <c r="K62" s="88"/>
      <c r="L62" s="82"/>
      <c r="M62" s="89"/>
      <c r="N62" s="82"/>
      <c r="O62" s="83"/>
      <c r="P62" s="35"/>
    </row>
    <row r="63" spans="2:16" ht="15.75">
      <c r="B63" s="13">
        <v>4.0999999999999996</v>
      </c>
      <c r="C63" s="10" t="s">
        <v>61</v>
      </c>
      <c r="D63" s="87" t="s">
        <v>60</v>
      </c>
      <c r="E63" s="88"/>
      <c r="F63" s="6">
        <v>128</v>
      </c>
      <c r="G63" s="6" t="s">
        <v>23</v>
      </c>
      <c r="H63" s="6">
        <v>128</v>
      </c>
      <c r="I63" s="12">
        <f t="shared" ref="I63:I71" si="2">F63-H63</f>
        <v>0</v>
      </c>
      <c r="J63" s="87" t="s">
        <v>44</v>
      </c>
      <c r="K63" s="88"/>
      <c r="L63" s="82" t="s">
        <v>57</v>
      </c>
      <c r="M63" s="89"/>
      <c r="N63" s="82"/>
      <c r="O63" s="83"/>
      <c r="P63" s="35"/>
    </row>
    <row r="64" spans="2:16" ht="15.75">
      <c r="B64" s="11">
        <v>4.2</v>
      </c>
      <c r="C64" s="10" t="s">
        <v>59</v>
      </c>
      <c r="D64" s="16" t="s">
        <v>58</v>
      </c>
      <c r="E64" s="16"/>
      <c r="F64" s="6">
        <v>448</v>
      </c>
      <c r="G64" s="6" t="s">
        <v>5</v>
      </c>
      <c r="H64" s="6">
        <v>448</v>
      </c>
      <c r="I64" s="12">
        <f t="shared" si="2"/>
        <v>0</v>
      </c>
      <c r="J64" s="87" t="s">
        <v>44</v>
      </c>
      <c r="K64" s="88"/>
      <c r="L64" s="82" t="s">
        <v>57</v>
      </c>
      <c r="M64" s="89"/>
      <c r="N64" s="82"/>
      <c r="O64" s="83"/>
      <c r="P64" s="35"/>
    </row>
    <row r="65" spans="2:16" ht="15.75">
      <c r="B65" s="13">
        <v>4.3</v>
      </c>
      <c r="C65" s="10" t="s">
        <v>56</v>
      </c>
      <c r="D65" s="87" t="s">
        <v>55</v>
      </c>
      <c r="E65" s="88"/>
      <c r="F65" s="6">
        <v>180</v>
      </c>
      <c r="G65" s="6" t="s">
        <v>23</v>
      </c>
      <c r="H65" s="6">
        <v>96</v>
      </c>
      <c r="I65" s="12">
        <f t="shared" si="2"/>
        <v>84</v>
      </c>
      <c r="J65" s="87" t="s">
        <v>54</v>
      </c>
      <c r="K65" s="88"/>
      <c r="L65" s="82" t="s">
        <v>49</v>
      </c>
      <c r="M65" s="89"/>
      <c r="N65" s="82"/>
      <c r="O65" s="83"/>
      <c r="P65" s="35"/>
    </row>
    <row r="66" spans="2:16" ht="15.75">
      <c r="B66" s="11">
        <v>4.4000000000000004</v>
      </c>
      <c r="C66" s="10" t="s">
        <v>53</v>
      </c>
      <c r="D66" s="87" t="s">
        <v>52</v>
      </c>
      <c r="E66" s="88"/>
      <c r="F66" s="6" t="s">
        <v>51</v>
      </c>
      <c r="G66" s="6" t="s">
        <v>23</v>
      </c>
      <c r="H66" s="6">
        <v>48</v>
      </c>
      <c r="I66" s="12">
        <f t="shared" si="2"/>
        <v>42</v>
      </c>
      <c r="J66" s="87" t="s">
        <v>50</v>
      </c>
      <c r="K66" s="88"/>
      <c r="L66" s="82" t="s">
        <v>49</v>
      </c>
      <c r="M66" s="89"/>
      <c r="N66" s="82"/>
      <c r="O66" s="83"/>
      <c r="P66" s="35"/>
    </row>
    <row r="67" spans="2:16" ht="15.75">
      <c r="B67" s="13">
        <v>4.5</v>
      </c>
      <c r="C67" s="10" t="s">
        <v>48</v>
      </c>
      <c r="D67" s="87" t="s">
        <v>47</v>
      </c>
      <c r="E67" s="88"/>
      <c r="F67" s="6">
        <v>76</v>
      </c>
      <c r="G67" s="6" t="s">
        <v>23</v>
      </c>
      <c r="H67" s="6">
        <v>40</v>
      </c>
      <c r="I67" s="12">
        <f t="shared" si="2"/>
        <v>36</v>
      </c>
      <c r="J67" s="87" t="s">
        <v>44</v>
      </c>
      <c r="K67" s="88"/>
      <c r="L67" s="82" t="s">
        <v>43</v>
      </c>
      <c r="M67" s="89"/>
      <c r="N67" s="82"/>
      <c r="O67" s="83"/>
      <c r="P67" s="35"/>
    </row>
    <row r="68" spans="2:16" ht="15.75">
      <c r="B68" s="11">
        <v>4.5999999999999996</v>
      </c>
      <c r="C68" s="10" t="s">
        <v>46</v>
      </c>
      <c r="D68" s="87" t="s">
        <v>45</v>
      </c>
      <c r="E68" s="88"/>
      <c r="F68" s="6">
        <v>152</v>
      </c>
      <c r="G68" s="6" t="s">
        <v>23</v>
      </c>
      <c r="H68" s="6">
        <v>80</v>
      </c>
      <c r="I68" s="12">
        <f t="shared" si="2"/>
        <v>72</v>
      </c>
      <c r="J68" s="87" t="s">
        <v>44</v>
      </c>
      <c r="K68" s="88"/>
      <c r="L68" s="82" t="s">
        <v>43</v>
      </c>
      <c r="M68" s="89"/>
      <c r="N68" s="82"/>
      <c r="O68" s="83"/>
      <c r="P68" s="35"/>
    </row>
    <row r="69" spans="2:16" ht="15.75">
      <c r="B69" s="13">
        <v>4.7</v>
      </c>
      <c r="C69" s="10" t="s">
        <v>42</v>
      </c>
      <c r="D69" s="87" t="s">
        <v>41</v>
      </c>
      <c r="E69" s="88"/>
      <c r="F69" s="6">
        <v>21000</v>
      </c>
      <c r="G69" s="6" t="s">
        <v>23</v>
      </c>
      <c r="H69" s="6">
        <v>11455</v>
      </c>
      <c r="I69" s="12">
        <f t="shared" si="2"/>
        <v>9545</v>
      </c>
      <c r="J69" s="87"/>
      <c r="K69" s="88"/>
      <c r="L69" s="82" t="s">
        <v>21</v>
      </c>
      <c r="M69" s="89"/>
      <c r="N69" s="82"/>
      <c r="O69" s="83"/>
      <c r="P69" s="35"/>
    </row>
    <row r="70" spans="2:16" ht="15.75">
      <c r="B70" s="11">
        <v>4.8</v>
      </c>
      <c r="C70" s="10" t="s">
        <v>40</v>
      </c>
      <c r="D70" s="87" t="s">
        <v>39</v>
      </c>
      <c r="E70" s="88"/>
      <c r="F70" s="6" t="s">
        <v>38</v>
      </c>
      <c r="G70" s="6" t="s">
        <v>23</v>
      </c>
      <c r="H70" s="6">
        <v>3420</v>
      </c>
      <c r="I70" s="12">
        <f t="shared" si="2"/>
        <v>2850</v>
      </c>
      <c r="J70" s="87" t="s">
        <v>37</v>
      </c>
      <c r="K70" s="88"/>
      <c r="L70" s="82" t="s">
        <v>21</v>
      </c>
      <c r="M70" s="89"/>
      <c r="N70" s="82"/>
      <c r="O70" s="83"/>
      <c r="P70" s="35"/>
    </row>
    <row r="71" spans="2:16" ht="15.75">
      <c r="B71" s="11">
        <v>4.9000000000000004</v>
      </c>
      <c r="C71" s="10" t="s">
        <v>36</v>
      </c>
      <c r="D71" s="87" t="s">
        <v>35</v>
      </c>
      <c r="E71" s="88"/>
      <c r="F71" s="6" t="s">
        <v>34</v>
      </c>
      <c r="G71" s="6" t="s">
        <v>23</v>
      </c>
      <c r="H71" s="6">
        <v>18</v>
      </c>
      <c r="I71" s="12">
        <f t="shared" si="2"/>
        <v>14</v>
      </c>
      <c r="J71" s="87" t="s">
        <v>33</v>
      </c>
      <c r="K71" s="88"/>
      <c r="L71" s="82" t="s">
        <v>32</v>
      </c>
      <c r="M71" s="89"/>
      <c r="N71" s="82"/>
      <c r="O71" s="83"/>
      <c r="P71" s="35"/>
    </row>
    <row r="72" spans="2:16" ht="15.75">
      <c r="B72" s="11"/>
      <c r="C72" s="10"/>
      <c r="D72" s="87"/>
      <c r="E72" s="88"/>
      <c r="F72" s="6"/>
      <c r="G72" s="6"/>
      <c r="H72" s="6"/>
      <c r="I72" s="12"/>
      <c r="J72" s="87"/>
      <c r="K72" s="88"/>
      <c r="L72" s="82"/>
      <c r="M72" s="89"/>
      <c r="N72" s="82"/>
      <c r="O72" s="83"/>
      <c r="P72" s="35"/>
    </row>
    <row r="73" spans="2:16" ht="15.75">
      <c r="B73" s="15">
        <v>5</v>
      </c>
      <c r="C73" s="14" t="s">
        <v>31</v>
      </c>
      <c r="D73" s="87"/>
      <c r="E73" s="88"/>
      <c r="F73" s="6"/>
      <c r="G73" s="6"/>
      <c r="H73" s="6"/>
      <c r="I73" s="12"/>
      <c r="J73" s="87"/>
      <c r="K73" s="88"/>
      <c r="L73" s="82"/>
      <c r="M73" s="89"/>
      <c r="N73" s="82"/>
      <c r="O73" s="83"/>
      <c r="P73" s="35"/>
    </row>
    <row r="74" spans="2:16" ht="15.75">
      <c r="B74" s="13">
        <v>5.0999999999999996</v>
      </c>
      <c r="C74" s="10" t="s">
        <v>30</v>
      </c>
      <c r="D74" s="87" t="s">
        <v>29</v>
      </c>
      <c r="E74" s="88"/>
      <c r="F74" s="6">
        <v>2600</v>
      </c>
      <c r="G74" s="6" t="s">
        <v>23</v>
      </c>
      <c r="H74" s="6">
        <v>1419</v>
      </c>
      <c r="I74" s="12">
        <f>F74-H74</f>
        <v>1181</v>
      </c>
      <c r="J74" s="87" t="s">
        <v>22</v>
      </c>
      <c r="K74" s="88"/>
      <c r="L74" s="82" t="s">
        <v>21</v>
      </c>
      <c r="M74" s="89"/>
      <c r="N74" s="82"/>
      <c r="O74" s="83"/>
      <c r="P74" s="35"/>
    </row>
    <row r="75" spans="2:16" ht="15.75">
      <c r="B75" s="11">
        <v>5.2</v>
      </c>
      <c r="C75" s="10" t="s">
        <v>28</v>
      </c>
      <c r="D75" s="87" t="s">
        <v>27</v>
      </c>
      <c r="E75" s="88"/>
      <c r="F75" s="6">
        <v>2700</v>
      </c>
      <c r="G75" s="6" t="s">
        <v>23</v>
      </c>
      <c r="H75" s="6">
        <v>1473</v>
      </c>
      <c r="I75" s="12">
        <f>F75-H75</f>
        <v>1227</v>
      </c>
      <c r="J75" s="87" t="s">
        <v>26</v>
      </c>
      <c r="K75" s="88"/>
      <c r="L75" s="82" t="s">
        <v>21</v>
      </c>
      <c r="M75" s="89"/>
      <c r="N75" s="82"/>
      <c r="O75" s="83"/>
      <c r="P75" s="35"/>
    </row>
    <row r="76" spans="2:16" ht="15.75">
      <c r="B76" s="11">
        <v>5.3</v>
      </c>
      <c r="C76" s="10" t="s">
        <v>25</v>
      </c>
      <c r="D76" s="87" t="s">
        <v>24</v>
      </c>
      <c r="E76" s="88"/>
      <c r="F76" s="6">
        <v>154</v>
      </c>
      <c r="G76" s="6" t="s">
        <v>23</v>
      </c>
      <c r="H76" s="6">
        <v>84</v>
      </c>
      <c r="I76" s="12">
        <f>F76-H76</f>
        <v>70</v>
      </c>
      <c r="J76" s="87" t="s">
        <v>22</v>
      </c>
      <c r="K76" s="88"/>
      <c r="L76" s="82" t="s">
        <v>21</v>
      </c>
      <c r="M76" s="89"/>
      <c r="N76" s="82"/>
      <c r="O76" s="83"/>
      <c r="P76" s="35"/>
    </row>
    <row r="77" spans="2:16" ht="15.75">
      <c r="B77" s="11"/>
      <c r="C77" s="10"/>
      <c r="D77" s="87"/>
      <c r="E77" s="88"/>
      <c r="F77" s="6"/>
      <c r="G77" s="6"/>
      <c r="H77" s="9"/>
      <c r="I77" s="9"/>
      <c r="J77" s="82"/>
      <c r="K77" s="89"/>
      <c r="L77" s="82"/>
      <c r="M77" s="89"/>
      <c r="N77" s="82"/>
      <c r="O77" s="83"/>
      <c r="P77" s="35"/>
    </row>
    <row r="78" spans="2:16" ht="15.75">
      <c r="B78" s="11"/>
      <c r="C78" s="10"/>
      <c r="D78" s="87"/>
      <c r="E78" s="88"/>
      <c r="F78" s="6"/>
      <c r="G78" s="6"/>
      <c r="H78" s="9"/>
      <c r="I78" s="9"/>
      <c r="J78" s="82"/>
      <c r="K78" s="89"/>
      <c r="L78" s="82"/>
      <c r="M78" s="89"/>
      <c r="N78" s="82"/>
      <c r="O78" s="83"/>
      <c r="P78" s="35"/>
    </row>
    <row r="79" spans="2:16" ht="15.75">
      <c r="B79" s="8"/>
      <c r="C79" s="7"/>
      <c r="D79" s="90"/>
      <c r="E79" s="90"/>
      <c r="F79" s="6"/>
      <c r="G79" s="6"/>
      <c r="H79" s="6"/>
      <c r="I79" s="6"/>
      <c r="J79" s="91"/>
      <c r="K79" s="91"/>
      <c r="L79" s="91"/>
      <c r="M79" s="91"/>
      <c r="N79" s="91"/>
      <c r="O79" s="92"/>
      <c r="P79" s="35"/>
    </row>
    <row r="80" spans="2:16" ht="16.5" thickBot="1">
      <c r="B80" s="5"/>
      <c r="C80" s="4"/>
      <c r="D80" s="84"/>
      <c r="E80" s="84"/>
      <c r="F80" s="3"/>
      <c r="G80" s="3"/>
      <c r="H80" s="3"/>
      <c r="I80" s="3"/>
      <c r="J80" s="85"/>
      <c r="K80" s="85"/>
      <c r="L80" s="85"/>
      <c r="M80" s="85"/>
      <c r="N80" s="85"/>
      <c r="O80" s="86"/>
      <c r="P80" s="35"/>
    </row>
  </sheetData>
  <mergeCells count="291">
    <mergeCell ref="B2:M5"/>
    <mergeCell ref="N2:O2"/>
    <mergeCell ref="N3:O3"/>
    <mergeCell ref="N4:O4"/>
    <mergeCell ref="N5:O5"/>
    <mergeCell ref="B6:O6"/>
    <mergeCell ref="D7:E7"/>
    <mergeCell ref="J7:K7"/>
    <mergeCell ref="L7:M7"/>
    <mergeCell ref="N7:O7"/>
    <mergeCell ref="D8:E8"/>
    <mergeCell ref="J8:K8"/>
    <mergeCell ref="L8:M8"/>
    <mergeCell ref="N8:O8"/>
    <mergeCell ref="D9:E9"/>
    <mergeCell ref="J9:K9"/>
    <mergeCell ref="L9:M9"/>
    <mergeCell ref="N9:O9"/>
    <mergeCell ref="D10:E10"/>
    <mergeCell ref="J10:K10"/>
    <mergeCell ref="L10:M10"/>
    <mergeCell ref="N10:O10"/>
    <mergeCell ref="D11:E11"/>
    <mergeCell ref="J11:K11"/>
    <mergeCell ref="L11:M11"/>
    <mergeCell ref="N11:O11"/>
    <mergeCell ref="D12:E12"/>
    <mergeCell ref="J12:K12"/>
    <mergeCell ref="L12:M12"/>
    <mergeCell ref="N12:O12"/>
    <mergeCell ref="D13:E13"/>
    <mergeCell ref="J13:K13"/>
    <mergeCell ref="L13:M13"/>
    <mergeCell ref="N13:O13"/>
    <mergeCell ref="D14:E14"/>
    <mergeCell ref="J14:K14"/>
    <mergeCell ref="L14:M14"/>
    <mergeCell ref="N14:O14"/>
    <mergeCell ref="L21:M21"/>
    <mergeCell ref="D15:E15"/>
    <mergeCell ref="J15:K15"/>
    <mergeCell ref="L15:M15"/>
    <mergeCell ref="N15:O15"/>
    <mergeCell ref="D16:E16"/>
    <mergeCell ref="J16:K16"/>
    <mergeCell ref="L16:M16"/>
    <mergeCell ref="N16:O16"/>
    <mergeCell ref="D21:E21"/>
    <mergeCell ref="J21:K21"/>
    <mergeCell ref="D17:E17"/>
    <mergeCell ref="J17:K17"/>
    <mergeCell ref="L17:M17"/>
    <mergeCell ref="N17:O17"/>
    <mergeCell ref="D18:E18"/>
    <mergeCell ref="J18:K18"/>
    <mergeCell ref="L18:M18"/>
    <mergeCell ref="N18:O18"/>
    <mergeCell ref="D19:E19"/>
    <mergeCell ref="J19:K19"/>
    <mergeCell ref="L19:M19"/>
    <mergeCell ref="N19:O19"/>
    <mergeCell ref="D20:E20"/>
    <mergeCell ref="J20:K20"/>
    <mergeCell ref="L20:M20"/>
    <mergeCell ref="D22:E22"/>
    <mergeCell ref="J22:K22"/>
    <mergeCell ref="L22:M22"/>
    <mergeCell ref="N20:O20"/>
    <mergeCell ref="N21:O21"/>
    <mergeCell ref="N22:O22"/>
    <mergeCell ref="D23:E23"/>
    <mergeCell ref="J23:K23"/>
    <mergeCell ref="L23:M23"/>
    <mergeCell ref="D24:E24"/>
    <mergeCell ref="J24:K24"/>
    <mergeCell ref="L24:M24"/>
    <mergeCell ref="D25:E25"/>
    <mergeCell ref="J25:K25"/>
    <mergeCell ref="L25:M25"/>
    <mergeCell ref="D28:E28"/>
    <mergeCell ref="J28:K28"/>
    <mergeCell ref="L28:M28"/>
    <mergeCell ref="N28:O28"/>
    <mergeCell ref="D29:E29"/>
    <mergeCell ref="J29:K29"/>
    <mergeCell ref="L29:M29"/>
    <mergeCell ref="N29:O29"/>
    <mergeCell ref="D26:E26"/>
    <mergeCell ref="J26:K26"/>
    <mergeCell ref="L26:M26"/>
    <mergeCell ref="D27:E27"/>
    <mergeCell ref="J27:K27"/>
    <mergeCell ref="L27:M27"/>
    <mergeCell ref="N26:O26"/>
    <mergeCell ref="N27:O27"/>
    <mergeCell ref="D30:E30"/>
    <mergeCell ref="J30:K30"/>
    <mergeCell ref="L30:M30"/>
    <mergeCell ref="J32:K32"/>
    <mergeCell ref="L32:M32"/>
    <mergeCell ref="N30:O30"/>
    <mergeCell ref="D31:E31"/>
    <mergeCell ref="J31:K31"/>
    <mergeCell ref="L31:M31"/>
    <mergeCell ref="N31:O31"/>
    <mergeCell ref="N32:O32"/>
    <mergeCell ref="D33:E33"/>
    <mergeCell ref="J33:K33"/>
    <mergeCell ref="L33:M33"/>
    <mergeCell ref="N33:O38"/>
    <mergeCell ref="D34:E34"/>
    <mergeCell ref="J34:K34"/>
    <mergeCell ref="L34:M34"/>
    <mergeCell ref="D35:E35"/>
    <mergeCell ref="J35:K35"/>
    <mergeCell ref="L35:M35"/>
    <mergeCell ref="D36:E36"/>
    <mergeCell ref="J36:K36"/>
    <mergeCell ref="L36:M36"/>
    <mergeCell ref="D37:E37"/>
    <mergeCell ref="J37:K37"/>
    <mergeCell ref="L37:M37"/>
    <mergeCell ref="L38:M38"/>
    <mergeCell ref="J41:K41"/>
    <mergeCell ref="L41:M41"/>
    <mergeCell ref="N41:O41"/>
    <mergeCell ref="D39:E39"/>
    <mergeCell ref="J39:K39"/>
    <mergeCell ref="L39:M39"/>
    <mergeCell ref="D42:E42"/>
    <mergeCell ref="J42:K42"/>
    <mergeCell ref="L42:M42"/>
    <mergeCell ref="N42:O42"/>
    <mergeCell ref="N39:O39"/>
    <mergeCell ref="D40:E40"/>
    <mergeCell ref="J40:K40"/>
    <mergeCell ref="L40:M40"/>
    <mergeCell ref="N40:O40"/>
    <mergeCell ref="D41:E41"/>
    <mergeCell ref="D43:E43"/>
    <mergeCell ref="J43:K43"/>
    <mergeCell ref="L43:M43"/>
    <mergeCell ref="N43:O43"/>
    <mergeCell ref="D44:E44"/>
    <mergeCell ref="J44:K44"/>
    <mergeCell ref="L44:M44"/>
    <mergeCell ref="N44:O44"/>
    <mergeCell ref="D45:E45"/>
    <mergeCell ref="J45:K45"/>
    <mergeCell ref="L45:M45"/>
    <mergeCell ref="N45:O45"/>
    <mergeCell ref="D46:E46"/>
    <mergeCell ref="J46:K46"/>
    <mergeCell ref="L46:M46"/>
    <mergeCell ref="N46:O46"/>
    <mergeCell ref="D47:E47"/>
    <mergeCell ref="J47:K47"/>
    <mergeCell ref="L47:M47"/>
    <mergeCell ref="N47:O47"/>
    <mergeCell ref="D48:E48"/>
    <mergeCell ref="J48:K48"/>
    <mergeCell ref="L48:M48"/>
    <mergeCell ref="N48:O48"/>
    <mergeCell ref="D49:E49"/>
    <mergeCell ref="J49:K49"/>
    <mergeCell ref="L49:M49"/>
    <mergeCell ref="N49:O49"/>
    <mergeCell ref="D50:E50"/>
    <mergeCell ref="J50:K50"/>
    <mergeCell ref="L50:M50"/>
    <mergeCell ref="N50:O50"/>
    <mergeCell ref="D51:E51"/>
    <mergeCell ref="J51:K51"/>
    <mergeCell ref="L51:M51"/>
    <mergeCell ref="N51:O51"/>
    <mergeCell ref="D52:E52"/>
    <mergeCell ref="J52:K52"/>
    <mergeCell ref="L52:M52"/>
    <mergeCell ref="N52:O52"/>
    <mergeCell ref="D53:E53"/>
    <mergeCell ref="J53:K53"/>
    <mergeCell ref="L53:M53"/>
    <mergeCell ref="N53:O53"/>
    <mergeCell ref="D54:E54"/>
    <mergeCell ref="J54:K54"/>
    <mergeCell ref="L54:M54"/>
    <mergeCell ref="N54:O54"/>
    <mergeCell ref="J56:K56"/>
    <mergeCell ref="L56:M56"/>
    <mergeCell ref="N56:O56"/>
    <mergeCell ref="D55:E55"/>
    <mergeCell ref="J55:K55"/>
    <mergeCell ref="L55:M55"/>
    <mergeCell ref="N55:O55"/>
    <mergeCell ref="L60:M60"/>
    <mergeCell ref="N60:O60"/>
    <mergeCell ref="J57:K57"/>
    <mergeCell ref="L57:M57"/>
    <mergeCell ref="N57:O57"/>
    <mergeCell ref="D58:E58"/>
    <mergeCell ref="J58:K58"/>
    <mergeCell ref="L58:M58"/>
    <mergeCell ref="N58:O58"/>
    <mergeCell ref="D61:E61"/>
    <mergeCell ref="J61:K61"/>
    <mergeCell ref="L61:M61"/>
    <mergeCell ref="N61:O61"/>
    <mergeCell ref="D59:E59"/>
    <mergeCell ref="J59:K59"/>
    <mergeCell ref="L59:M59"/>
    <mergeCell ref="N59:O59"/>
    <mergeCell ref="D60:E60"/>
    <mergeCell ref="J60:K60"/>
    <mergeCell ref="D62:E62"/>
    <mergeCell ref="J62:K62"/>
    <mergeCell ref="L62:M62"/>
    <mergeCell ref="N62:O62"/>
    <mergeCell ref="D63:E63"/>
    <mergeCell ref="J63:K63"/>
    <mergeCell ref="L63:M63"/>
    <mergeCell ref="N63:O63"/>
    <mergeCell ref="J64:K64"/>
    <mergeCell ref="L64:M64"/>
    <mergeCell ref="N64:O64"/>
    <mergeCell ref="D65:E65"/>
    <mergeCell ref="J65:K65"/>
    <mergeCell ref="L65:M65"/>
    <mergeCell ref="N65:O65"/>
    <mergeCell ref="D66:E66"/>
    <mergeCell ref="J66:K66"/>
    <mergeCell ref="L66:M66"/>
    <mergeCell ref="N66:O66"/>
    <mergeCell ref="D67:E67"/>
    <mergeCell ref="J67:K67"/>
    <mergeCell ref="L67:M67"/>
    <mergeCell ref="N67:O67"/>
    <mergeCell ref="D68:E68"/>
    <mergeCell ref="J68:K68"/>
    <mergeCell ref="L68:M68"/>
    <mergeCell ref="N68:O68"/>
    <mergeCell ref="D69:E69"/>
    <mergeCell ref="J69:K69"/>
    <mergeCell ref="L69:M69"/>
    <mergeCell ref="N69:O69"/>
    <mergeCell ref="D70:E70"/>
    <mergeCell ref="J70:K70"/>
    <mergeCell ref="L70:M70"/>
    <mergeCell ref="N70:O70"/>
    <mergeCell ref="J76:K76"/>
    <mergeCell ref="L76:M76"/>
    <mergeCell ref="N76:O76"/>
    <mergeCell ref="D77:E77"/>
    <mergeCell ref="J77:K77"/>
    <mergeCell ref="L77:M77"/>
    <mergeCell ref="N77:O77"/>
    <mergeCell ref="D71:E71"/>
    <mergeCell ref="J71:K71"/>
    <mergeCell ref="L71:M71"/>
    <mergeCell ref="N71:O71"/>
    <mergeCell ref="D72:E72"/>
    <mergeCell ref="J72:K72"/>
    <mergeCell ref="L72:M72"/>
    <mergeCell ref="N72:O72"/>
    <mergeCell ref="D73:E73"/>
    <mergeCell ref="J73:K73"/>
    <mergeCell ref="L73:M73"/>
    <mergeCell ref="N73:O73"/>
    <mergeCell ref="N23:O23"/>
    <mergeCell ref="N24:O24"/>
    <mergeCell ref="N25:O25"/>
    <mergeCell ref="D80:E80"/>
    <mergeCell ref="J80:K80"/>
    <mergeCell ref="L80:M80"/>
    <mergeCell ref="N80:O80"/>
    <mergeCell ref="D78:E78"/>
    <mergeCell ref="J78:K78"/>
    <mergeCell ref="L78:M78"/>
    <mergeCell ref="N78:O78"/>
    <mergeCell ref="D79:E79"/>
    <mergeCell ref="J79:K79"/>
    <mergeCell ref="D74:E74"/>
    <mergeCell ref="J74:K74"/>
    <mergeCell ref="L74:M74"/>
    <mergeCell ref="N74:O74"/>
    <mergeCell ref="D75:E75"/>
    <mergeCell ref="J75:K75"/>
    <mergeCell ref="L75:M75"/>
    <mergeCell ref="N75:O75"/>
    <mergeCell ref="L79:M79"/>
    <mergeCell ref="N79:O79"/>
    <mergeCell ref="D76:E76"/>
  </mergeCells>
  <pageMargins left="0.7" right="0.7" top="0.75" bottom="0.75" header="0.3" footer="0.3"/>
  <pageSetup scale="66" fitToHeight="0" orientation="portrait" r:id="rId1"/>
  <rowBreaks count="1" manualBreakCount="1">
    <brk id="5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Asset Sale Sheet</vt:lpstr>
      <vt:lpstr>Details</vt:lpstr>
      <vt:lpstr>Summary</vt:lpstr>
      <vt:lpstr>Ruskin List</vt:lpstr>
      <vt:lpstr>'Ruskin List'!Print_Area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Trapp</dc:creator>
  <cp:lastModifiedBy>Ravi</cp:lastModifiedBy>
  <cp:lastPrinted>2015-07-16T00:13:16Z</cp:lastPrinted>
  <dcterms:created xsi:type="dcterms:W3CDTF">2015-06-02T13:35:47Z</dcterms:created>
  <dcterms:modified xsi:type="dcterms:W3CDTF">2021-06-02T19:12:34Z</dcterms:modified>
</cp:coreProperties>
</file>